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0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1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15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6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7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20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omments21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omments22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3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omments24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omments25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omments26.xml" ContentType="application/vnd.openxmlformats-officedocument.spreadsheetml.comment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27.xml" ContentType="application/vnd.openxmlformats-officedocument.spreadsheetml.comment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omments28.xml" ContentType="application/vnd.openxmlformats-officedocument.spreadsheetml.comment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omments29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omments30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omments31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omments32.xml" ContentType="application/vnd.openxmlformats-officedocument.spreadsheetml.comments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\\Fileserver\Daten\Entwicklungsprojekte\Projekte\PFE10061_Schallgedämmte_nicht_zert._Schiebetüre\02_TPL-MP\02_Konzeptumsetzung\02_Sortiment\02_Planungstool\"/>
    </mc:Choice>
  </mc:AlternateContent>
  <xr:revisionPtr revIDLastSave="0" documentId="13_ncr:1_{E482A9F2-D3FD-4A2D-BD7B-207532C332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rtseite" sheetId="22" r:id="rId1"/>
    <sheet name="J_P" sheetId="23" r:id="rId2"/>
    <sheet name="Situation J" sheetId="24" r:id="rId3"/>
    <sheet name="Art J N" sheetId="26" r:id="rId4"/>
    <sheet name="P J N L G" sheetId="25" r:id="rId5"/>
    <sheet name="1" sheetId="2" r:id="rId6"/>
    <sheet name="P J N L T" sheetId="30" r:id="rId7"/>
    <sheet name="2" sheetId="31" r:id="rId8"/>
    <sheet name="P J N R G " sheetId="44" r:id="rId9"/>
    <sheet name="7" sheetId="45" r:id="rId10"/>
    <sheet name="P J N R T " sheetId="46" r:id="rId11"/>
    <sheet name="8" sheetId="47" r:id="rId12"/>
    <sheet name="Art J B" sheetId="27" r:id="rId13"/>
    <sheet name="P J B L G " sheetId="32" r:id="rId14"/>
    <sheet name="3" sheetId="33" r:id="rId15"/>
    <sheet name="P J B L T " sheetId="34" r:id="rId16"/>
    <sheet name="4" sheetId="35" r:id="rId17"/>
    <sheet name="P J B R G " sheetId="48" r:id="rId18"/>
    <sheet name="9" sheetId="49" r:id="rId19"/>
    <sheet name="P J B R T  " sheetId="50" r:id="rId20"/>
    <sheet name="10" sheetId="51" r:id="rId21"/>
    <sheet name="Art J U" sheetId="28" r:id="rId22"/>
    <sheet name="P J U L G  " sheetId="36" r:id="rId23"/>
    <sheet name="5" sheetId="37" r:id="rId24"/>
    <sheet name="P J U L T " sheetId="38" r:id="rId25"/>
    <sheet name="6" sheetId="39" r:id="rId26"/>
    <sheet name="P J U R G  " sheetId="54" r:id="rId27"/>
    <sheet name="11" sheetId="55" r:id="rId28"/>
    <sheet name="P J U R T " sheetId="56" r:id="rId29"/>
    <sheet name="12" sheetId="57" r:id="rId30"/>
    <sheet name="Art J P " sheetId="40" r:id="rId31"/>
    <sheet name="P J P L G" sheetId="41" r:id="rId32"/>
    <sheet name="13" sheetId="43" r:id="rId33"/>
    <sheet name="P J P L T " sheetId="105" r:id="rId34"/>
    <sheet name="14" sheetId="106" r:id="rId35"/>
    <sheet name="P J P R G" sheetId="107" r:id="rId36"/>
    <sheet name="15" sheetId="108" r:id="rId37"/>
    <sheet name="P J P R T" sheetId="109" r:id="rId38"/>
    <sheet name="16" sheetId="110" r:id="rId39"/>
    <sheet name="Daten" sheetId="29" r:id="rId40"/>
    <sheet name="P P" sheetId="58" r:id="rId41"/>
    <sheet name="Situation P" sheetId="59" r:id="rId42"/>
    <sheet name="Art P N " sheetId="60" r:id="rId43"/>
    <sheet name="P P N L G " sheetId="61" r:id="rId44"/>
    <sheet name="21" sheetId="62" r:id="rId45"/>
    <sheet name="P P N L T " sheetId="63" r:id="rId46"/>
    <sheet name="22" sheetId="64" r:id="rId47"/>
    <sheet name="P P N R G " sheetId="65" r:id="rId48"/>
    <sheet name="27" sheetId="66" r:id="rId49"/>
    <sheet name="P P N R T " sheetId="67" r:id="rId50"/>
    <sheet name="28" sheetId="68" r:id="rId51"/>
    <sheet name="Art P B " sheetId="87" r:id="rId52"/>
    <sheet name="P P B L G " sheetId="88" r:id="rId53"/>
    <sheet name="23" sheetId="89" r:id="rId54"/>
    <sheet name="P P B L T " sheetId="90" r:id="rId55"/>
    <sheet name="24" sheetId="91" r:id="rId56"/>
    <sheet name="P P B R G " sheetId="92" r:id="rId57"/>
    <sheet name="29" sheetId="93" r:id="rId58"/>
    <sheet name="P P B R T " sheetId="94" r:id="rId59"/>
    <sheet name="30" sheetId="95" r:id="rId60"/>
    <sheet name="Art P U " sheetId="96" r:id="rId61"/>
    <sheet name="P P U L G " sheetId="97" r:id="rId62"/>
    <sheet name="25" sheetId="98" r:id="rId63"/>
    <sheet name="P P U L T  " sheetId="99" r:id="rId64"/>
    <sheet name="26" sheetId="100" r:id="rId65"/>
    <sheet name="P P U R G  " sheetId="101" r:id="rId66"/>
    <sheet name="31" sheetId="102" r:id="rId67"/>
    <sheet name="P P U R T " sheetId="103" r:id="rId68"/>
    <sheet name="32" sheetId="104" r:id="rId69"/>
    <sheet name="Art P P" sheetId="111" r:id="rId70"/>
    <sheet name="P P P L G " sheetId="112" r:id="rId71"/>
    <sheet name="17" sheetId="113" r:id="rId72"/>
    <sheet name="P P P L T " sheetId="116" r:id="rId73"/>
    <sheet name="18" sheetId="117" r:id="rId74"/>
    <sheet name="P P P R G " sheetId="118" r:id="rId75"/>
    <sheet name="19" sheetId="119" r:id="rId76"/>
    <sheet name="P P P R T" sheetId="120" r:id="rId77"/>
    <sheet name="20" sheetId="121" r:id="rId7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120" l="1"/>
  <c r="F19" i="118"/>
  <c r="F21" i="116"/>
  <c r="F19" i="112"/>
  <c r="F23" i="103"/>
  <c r="F21" i="101"/>
  <c r="F23" i="99"/>
  <c r="F21" i="97"/>
  <c r="F23" i="94"/>
  <c r="F21" i="92"/>
  <c r="F23" i="90"/>
  <c r="F21" i="88"/>
  <c r="F21" i="67"/>
  <c r="F19" i="65"/>
  <c r="F21" i="63"/>
  <c r="F19" i="61"/>
  <c r="D15" i="103" l="1"/>
  <c r="D15" i="101"/>
  <c r="D15" i="99"/>
  <c r="D15" i="97"/>
  <c r="D15" i="94"/>
  <c r="D15" i="92"/>
  <c r="D15" i="90"/>
  <c r="D15" i="88"/>
  <c r="D15" i="56"/>
  <c r="D15" i="54"/>
  <c r="D15" i="38"/>
  <c r="D15" i="36"/>
  <c r="D15" i="50" l="1"/>
  <c r="D15" i="48"/>
  <c r="D15" i="34"/>
  <c r="D15" i="32"/>
  <c r="U15" i="36"/>
  <c r="T52" i="121"/>
  <c r="D52" i="121"/>
  <c r="AH19" i="121"/>
  <c r="AG19" i="121"/>
  <c r="AF19" i="121"/>
  <c r="AH18" i="121"/>
  <c r="AG18" i="121"/>
  <c r="AF18" i="121"/>
  <c r="AH14" i="121"/>
  <c r="AF14" i="121"/>
  <c r="AH10" i="121"/>
  <c r="AF10" i="121"/>
  <c r="H8" i="121"/>
  <c r="U27" i="120"/>
  <c r="U25" i="120"/>
  <c r="H6" i="121" s="1"/>
  <c r="U13" i="120"/>
  <c r="U40" i="120" s="1"/>
  <c r="AI13" i="121" s="1"/>
  <c r="U11" i="120"/>
  <c r="H10" i="121" s="1"/>
  <c r="T52" i="119"/>
  <c r="D52" i="119"/>
  <c r="AH19" i="119"/>
  <c r="AG19" i="119"/>
  <c r="AF19" i="119"/>
  <c r="AH18" i="119"/>
  <c r="AG18" i="119"/>
  <c r="AF18" i="119"/>
  <c r="AH14" i="119"/>
  <c r="AF14" i="119"/>
  <c r="AF10" i="119"/>
  <c r="AH10" i="119" s="1"/>
  <c r="H8" i="119"/>
  <c r="U25" i="118"/>
  <c r="U23" i="118"/>
  <c r="H6" i="119" s="1"/>
  <c r="U13" i="118"/>
  <c r="U38" i="118" s="1"/>
  <c r="AI13" i="119" s="1"/>
  <c r="U11" i="118"/>
  <c r="H10" i="119" s="1"/>
  <c r="T52" i="117"/>
  <c r="D52" i="117"/>
  <c r="AH19" i="117"/>
  <c r="AG19" i="117"/>
  <c r="AF19" i="117"/>
  <c r="AH18" i="117"/>
  <c r="AG18" i="117"/>
  <c r="AF18" i="117"/>
  <c r="AH14" i="117"/>
  <c r="AF14" i="117"/>
  <c r="AH10" i="117"/>
  <c r="AF10" i="117"/>
  <c r="H8" i="117"/>
  <c r="U27" i="116"/>
  <c r="U25" i="116"/>
  <c r="H6" i="117" s="1"/>
  <c r="U13" i="116"/>
  <c r="U40" i="116" s="1"/>
  <c r="AI13" i="117" s="1"/>
  <c r="U11" i="116"/>
  <c r="H10" i="117" s="1"/>
  <c r="AH19" i="113"/>
  <c r="AH18" i="113"/>
  <c r="AG19" i="113"/>
  <c r="AF19" i="113"/>
  <c r="AF18" i="113"/>
  <c r="AF10" i="113"/>
  <c r="AH10" i="113" s="1"/>
  <c r="U23" i="112"/>
  <c r="H6" i="113" s="1"/>
  <c r="U11" i="112"/>
  <c r="H10" i="113" s="1"/>
  <c r="T52" i="113"/>
  <c r="D52" i="113"/>
  <c r="AG18" i="113"/>
  <c r="AH14" i="113"/>
  <c r="AF14" i="113"/>
  <c r="H8" i="113"/>
  <c r="U25" i="112"/>
  <c r="U13" i="112"/>
  <c r="V40" i="112" s="1"/>
  <c r="U38" i="120" l="1"/>
  <c r="AI12" i="121" s="1"/>
  <c r="V42" i="120"/>
  <c r="D54" i="119"/>
  <c r="D56" i="119" s="1"/>
  <c r="V40" i="118"/>
  <c r="U36" i="118"/>
  <c r="AI12" i="119" s="1"/>
  <c r="U15" i="118"/>
  <c r="H17" i="118" s="1"/>
  <c r="U15" i="120"/>
  <c r="H17" i="120" s="1"/>
  <c r="D54" i="121"/>
  <c r="D56" i="121" s="1"/>
  <c r="U28" i="118"/>
  <c r="U30" i="120"/>
  <c r="U30" i="116"/>
  <c r="V42" i="116"/>
  <c r="AF11" i="117" s="1"/>
  <c r="U38" i="116"/>
  <c r="AI12" i="117" s="1"/>
  <c r="U15" i="116"/>
  <c r="H17" i="116" s="1"/>
  <c r="D54" i="117"/>
  <c r="D56" i="117" s="1"/>
  <c r="AF11" i="113"/>
  <c r="W40" i="112"/>
  <c r="AH11" i="113" s="1"/>
  <c r="U38" i="112"/>
  <c r="AI13" i="113" s="1"/>
  <c r="D54" i="113"/>
  <c r="D56" i="113" s="1"/>
  <c r="U15" i="112"/>
  <c r="H17" i="112" s="1"/>
  <c r="U28" i="112"/>
  <c r="U36" i="112"/>
  <c r="AI12" i="113" s="1"/>
  <c r="U52" i="110"/>
  <c r="D52" i="110"/>
  <c r="AH18" i="110"/>
  <c r="AG18" i="110"/>
  <c r="AF18" i="110"/>
  <c r="AH14" i="110"/>
  <c r="AF14" i="110"/>
  <c r="AH10" i="110"/>
  <c r="AF10" i="110"/>
  <c r="H8" i="110"/>
  <c r="U25" i="109"/>
  <c r="U23" i="109"/>
  <c r="H6" i="110" s="1"/>
  <c r="U13" i="109"/>
  <c r="U11" i="109"/>
  <c r="H10" i="110" s="1"/>
  <c r="U52" i="108"/>
  <c r="D52" i="108"/>
  <c r="AH18" i="108"/>
  <c r="AG18" i="108"/>
  <c r="AF18" i="108"/>
  <c r="AH14" i="108"/>
  <c r="AF14" i="108"/>
  <c r="AH10" i="108"/>
  <c r="AF10" i="108"/>
  <c r="H8" i="108"/>
  <c r="U24" i="107"/>
  <c r="U22" i="107"/>
  <c r="H6" i="108" s="1"/>
  <c r="U13" i="107"/>
  <c r="U11" i="107"/>
  <c r="H10" i="108" s="1"/>
  <c r="T52" i="106"/>
  <c r="D52" i="106"/>
  <c r="AH18" i="106"/>
  <c r="AG18" i="106"/>
  <c r="AF18" i="106"/>
  <c r="AH14" i="106"/>
  <c r="AF14" i="106"/>
  <c r="AH10" i="106"/>
  <c r="AF10" i="106"/>
  <c r="H8" i="106"/>
  <c r="U25" i="105"/>
  <c r="U23" i="105"/>
  <c r="H6" i="106" s="1"/>
  <c r="U13" i="105"/>
  <c r="U11" i="105"/>
  <c r="H10" i="106" s="1"/>
  <c r="U11" i="41"/>
  <c r="U36" i="109" l="1"/>
  <c r="AI12" i="110" s="1"/>
  <c r="U28" i="109"/>
  <c r="U30" i="109" s="1"/>
  <c r="V32" i="109" s="1"/>
  <c r="V40" i="105"/>
  <c r="W40" i="105" s="1"/>
  <c r="AH11" i="106" s="1"/>
  <c r="U28" i="105"/>
  <c r="W42" i="120"/>
  <c r="AH11" i="121" s="1"/>
  <c r="AF11" i="121"/>
  <c r="AF11" i="119"/>
  <c r="W40" i="118"/>
  <c r="AH11" i="119" s="1"/>
  <c r="D48" i="121"/>
  <c r="W31" i="120"/>
  <c r="AH15" i="121" s="1"/>
  <c r="V31" i="120"/>
  <c r="AF15" i="121" s="1"/>
  <c r="D48" i="119"/>
  <c r="W29" i="118"/>
  <c r="AH15" i="119" s="1"/>
  <c r="V29" i="118"/>
  <c r="AF15" i="119" s="1"/>
  <c r="W42" i="116"/>
  <c r="AH11" i="117" s="1"/>
  <c r="D48" i="117"/>
  <c r="W31" i="116"/>
  <c r="AH15" i="117" s="1"/>
  <c r="V31" i="116"/>
  <c r="AF15" i="117" s="1"/>
  <c r="V29" i="112"/>
  <c r="W29" i="112"/>
  <c r="D48" i="113"/>
  <c r="D54" i="110"/>
  <c r="D56" i="110" s="1"/>
  <c r="V40" i="109"/>
  <c r="W40" i="109" s="1"/>
  <c r="D48" i="110"/>
  <c r="U37" i="107"/>
  <c r="AI13" i="108" s="1"/>
  <c r="V39" i="107"/>
  <c r="W39" i="107" s="1"/>
  <c r="D54" i="108"/>
  <c r="D56" i="108" s="1"/>
  <c r="U15" i="109"/>
  <c r="H17" i="109" s="1"/>
  <c r="U15" i="107"/>
  <c r="H17" i="107" s="1"/>
  <c r="U27" i="107"/>
  <c r="U35" i="107"/>
  <c r="AI12" i="108" s="1"/>
  <c r="V29" i="109"/>
  <c r="U38" i="109"/>
  <c r="AI13" i="110" s="1"/>
  <c r="U38" i="105"/>
  <c r="AI13" i="106" s="1"/>
  <c r="D54" i="106"/>
  <c r="D56" i="106" s="1"/>
  <c r="U15" i="105"/>
  <c r="H17" i="105" s="1"/>
  <c r="U36" i="105"/>
  <c r="AI12" i="106" s="1"/>
  <c r="AF11" i="106" l="1"/>
  <c r="AH15" i="113"/>
  <c r="AF15" i="113"/>
  <c r="AH11" i="110"/>
  <c r="AF11" i="110"/>
  <c r="AF16" i="110"/>
  <c r="W32" i="109"/>
  <c r="AH16" i="110" s="1"/>
  <c r="U29" i="107"/>
  <c r="V31" i="107" s="1"/>
  <c r="V28" i="107"/>
  <c r="D48" i="108"/>
  <c r="AF11" i="108"/>
  <c r="AH11" i="108"/>
  <c r="AF15" i="110"/>
  <c r="W29" i="109"/>
  <c r="AH15" i="110" s="1"/>
  <c r="D48" i="106"/>
  <c r="U30" i="105"/>
  <c r="V32" i="105" s="1"/>
  <c r="V29" i="105"/>
  <c r="AF15" i="108" l="1"/>
  <c r="W28" i="107"/>
  <c r="AH15" i="108" s="1"/>
  <c r="AF16" i="108"/>
  <c r="W31" i="107"/>
  <c r="AH16" i="108" s="1"/>
  <c r="AF16" i="106"/>
  <c r="W32" i="105"/>
  <c r="AH16" i="106" s="1"/>
  <c r="W29" i="105"/>
  <c r="AH15" i="106" s="1"/>
  <c r="AF15" i="106"/>
  <c r="T52" i="104" l="1"/>
  <c r="U15" i="103"/>
  <c r="L50" i="104" s="1"/>
  <c r="T52" i="102"/>
  <c r="U15" i="101"/>
  <c r="U47" i="101" s="1"/>
  <c r="AC13" i="102" s="1"/>
  <c r="T52" i="100"/>
  <c r="U15" i="99"/>
  <c r="L50" i="100" s="1"/>
  <c r="T52" i="98"/>
  <c r="U15" i="97"/>
  <c r="U47" i="97" s="1"/>
  <c r="AC13" i="98" s="1"/>
  <c r="L62" i="104"/>
  <c r="T50" i="104"/>
  <c r="T48" i="104"/>
  <c r="L48" i="104"/>
  <c r="T25" i="104"/>
  <c r="AB19" i="104"/>
  <c r="AA19" i="104"/>
  <c r="Z19" i="104"/>
  <c r="AA18" i="104"/>
  <c r="AB14" i="104"/>
  <c r="Z14" i="104"/>
  <c r="Z10" i="104"/>
  <c r="AB10" i="104" s="1"/>
  <c r="H8" i="104"/>
  <c r="U27" i="103"/>
  <c r="U39" i="103" s="1"/>
  <c r="U11" i="103"/>
  <c r="H10" i="104" s="1"/>
  <c r="T50" i="102"/>
  <c r="T48" i="102"/>
  <c r="U25" i="102" s="1"/>
  <c r="L48" i="102"/>
  <c r="L25" i="102"/>
  <c r="AB19" i="102"/>
  <c r="AA19" i="102"/>
  <c r="Z19" i="102"/>
  <c r="AA18" i="102"/>
  <c r="AB14" i="102"/>
  <c r="Z14" i="102"/>
  <c r="Z10" i="102"/>
  <c r="AB10" i="102" s="1"/>
  <c r="H8" i="102"/>
  <c r="U25" i="101"/>
  <c r="U37" i="101" s="1"/>
  <c r="U11" i="101"/>
  <c r="H10" i="102" s="1"/>
  <c r="L62" i="100"/>
  <c r="T50" i="100"/>
  <c r="T48" i="100"/>
  <c r="L48" i="100"/>
  <c r="L25" i="100"/>
  <c r="AB19" i="100"/>
  <c r="AA19" i="100"/>
  <c r="Z19" i="100"/>
  <c r="AA18" i="100"/>
  <c r="AB14" i="100"/>
  <c r="Z14" i="100"/>
  <c r="Z10" i="100"/>
  <c r="AB10" i="100" s="1"/>
  <c r="H8" i="100"/>
  <c r="U27" i="99"/>
  <c r="U39" i="99" s="1"/>
  <c r="U11" i="99"/>
  <c r="H10" i="100" s="1"/>
  <c r="T50" i="98"/>
  <c r="T48" i="98"/>
  <c r="L25" i="98" s="1"/>
  <c r="L48" i="98"/>
  <c r="U25" i="98"/>
  <c r="AB19" i="98"/>
  <c r="AA19" i="98"/>
  <c r="Z19" i="98"/>
  <c r="AA18" i="98"/>
  <c r="AB14" i="98"/>
  <c r="Z14" i="98"/>
  <c r="Z10" i="98"/>
  <c r="AB10" i="98" s="1"/>
  <c r="H8" i="98"/>
  <c r="U25" i="97"/>
  <c r="U37" i="97" s="1"/>
  <c r="U11" i="97"/>
  <c r="H10" i="98" s="1"/>
  <c r="L62" i="95"/>
  <c r="T50" i="95"/>
  <c r="T48" i="95"/>
  <c r="L48" i="95"/>
  <c r="T25" i="95"/>
  <c r="AB19" i="95"/>
  <c r="AA19" i="95"/>
  <c r="Z19" i="95"/>
  <c r="AA18" i="95"/>
  <c r="AB14" i="95"/>
  <c r="Z14" i="95"/>
  <c r="Z10" i="95"/>
  <c r="AB10" i="95" s="1"/>
  <c r="H8" i="95"/>
  <c r="U27" i="94"/>
  <c r="U38" i="94" s="1"/>
  <c r="U15" i="94"/>
  <c r="L50" i="95" s="1"/>
  <c r="U11" i="94"/>
  <c r="H10" i="95" s="1"/>
  <c r="T50" i="93"/>
  <c r="T48" i="93"/>
  <c r="L25" i="93" s="1"/>
  <c r="L48" i="93"/>
  <c r="U25" i="93"/>
  <c r="AB19" i="93"/>
  <c r="AA19" i="93"/>
  <c r="Z19" i="93"/>
  <c r="AA18" i="93"/>
  <c r="AB14" i="93"/>
  <c r="Z14" i="93"/>
  <c r="Z10" i="93"/>
  <c r="AB10" i="93" s="1"/>
  <c r="H8" i="93"/>
  <c r="U25" i="92"/>
  <c r="U36" i="92" s="1"/>
  <c r="U15" i="92"/>
  <c r="U46" i="92" s="1"/>
  <c r="AC13" i="93" s="1"/>
  <c r="U11" i="92"/>
  <c r="H10" i="93" s="1"/>
  <c r="L62" i="91"/>
  <c r="T50" i="91"/>
  <c r="T48" i="91"/>
  <c r="L25" i="91" s="1"/>
  <c r="L48" i="91"/>
  <c r="AB19" i="91"/>
  <c r="AA19" i="91"/>
  <c r="Z19" i="91"/>
  <c r="AA18" i="91"/>
  <c r="AB14" i="91"/>
  <c r="Z14" i="91"/>
  <c r="Z10" i="91"/>
  <c r="AB10" i="91" s="1"/>
  <c r="H8" i="91"/>
  <c r="H6" i="91"/>
  <c r="D64" i="91" s="1"/>
  <c r="U27" i="90"/>
  <c r="U38" i="90" s="1"/>
  <c r="U15" i="90"/>
  <c r="L50" i="91" s="1"/>
  <c r="U11" i="90"/>
  <c r="H10" i="91" s="1"/>
  <c r="T50" i="89"/>
  <c r="T48" i="89"/>
  <c r="L25" i="89" s="1"/>
  <c r="L48" i="89"/>
  <c r="U25" i="89"/>
  <c r="AB19" i="89"/>
  <c r="AA19" i="89"/>
  <c r="Z19" i="89"/>
  <c r="AA18" i="89"/>
  <c r="AB14" i="89"/>
  <c r="Z14" i="89"/>
  <c r="Z10" i="89"/>
  <c r="AB10" i="89" s="1"/>
  <c r="H8" i="89"/>
  <c r="H6" i="89"/>
  <c r="D64" i="89" s="1"/>
  <c r="U25" i="88"/>
  <c r="U36" i="88" s="1"/>
  <c r="U15" i="88"/>
  <c r="U46" i="88" s="1"/>
  <c r="AC13" i="89" s="1"/>
  <c r="U11" i="88"/>
  <c r="H10" i="89" s="1"/>
  <c r="AB19" i="68"/>
  <c r="AA19" i="68"/>
  <c r="Z19" i="68"/>
  <c r="AA18" i="68"/>
  <c r="Z10" i="68"/>
  <c r="AB10" i="68" s="1"/>
  <c r="AB14" i="68"/>
  <c r="Z14" i="68"/>
  <c r="U13" i="67"/>
  <c r="U27" i="67" s="1"/>
  <c r="U25" i="67"/>
  <c r="U36" i="67" s="1"/>
  <c r="V48" i="67"/>
  <c r="W48" i="67" s="1"/>
  <c r="AB11" i="68" s="1"/>
  <c r="U11" i="67"/>
  <c r="AB19" i="66"/>
  <c r="AA19" i="66"/>
  <c r="Z19" i="66"/>
  <c r="AA18" i="66"/>
  <c r="Z10" i="66"/>
  <c r="AB10" i="66" s="1"/>
  <c r="AB14" i="66"/>
  <c r="Z14" i="66"/>
  <c r="H8" i="66"/>
  <c r="U23" i="65"/>
  <c r="U34" i="65" s="1"/>
  <c r="U13" i="65"/>
  <c r="U44" i="65" s="1"/>
  <c r="AC13" i="66" s="1"/>
  <c r="U11" i="65"/>
  <c r="H10" i="66" s="1"/>
  <c r="AB19" i="64"/>
  <c r="AA19" i="64"/>
  <c r="Z19" i="64"/>
  <c r="AA18" i="64"/>
  <c r="Z10" i="64"/>
  <c r="AB10" i="64" s="1"/>
  <c r="AB14" i="64"/>
  <c r="Z14" i="64"/>
  <c r="U13" i="63"/>
  <c r="V48" i="63" s="1"/>
  <c r="W48" i="63" s="1"/>
  <c r="AB11" i="64" s="1"/>
  <c r="U25" i="63"/>
  <c r="H6" i="64" s="1"/>
  <c r="D64" i="64" s="1"/>
  <c r="U11" i="63"/>
  <c r="H10" i="64" s="1"/>
  <c r="AB19" i="62"/>
  <c r="Z19" i="62"/>
  <c r="Z10" i="62"/>
  <c r="AB10" i="62" s="1"/>
  <c r="T50" i="62"/>
  <c r="T48" i="62"/>
  <c r="U25" i="62" s="1"/>
  <c r="L48" i="62"/>
  <c r="H8" i="62"/>
  <c r="U11" i="61"/>
  <c r="H10" i="62" s="1"/>
  <c r="U23" i="61"/>
  <c r="U34" i="61" s="1"/>
  <c r="L62" i="68"/>
  <c r="T50" i="68"/>
  <c r="T48" i="68"/>
  <c r="T25" i="68" s="1"/>
  <c r="L48" i="68"/>
  <c r="H10" i="68"/>
  <c r="H8" i="68"/>
  <c r="H6" i="68"/>
  <c r="D65" i="68" s="1"/>
  <c r="T50" i="66"/>
  <c r="T48" i="66"/>
  <c r="U25" i="66" s="1"/>
  <c r="L48" i="66"/>
  <c r="L25" i="66"/>
  <c r="L62" i="64"/>
  <c r="T50" i="64"/>
  <c r="T48" i="64"/>
  <c r="L25" i="64" s="1"/>
  <c r="L48" i="64"/>
  <c r="H8" i="64"/>
  <c r="AA19" i="62"/>
  <c r="AA18" i="62"/>
  <c r="AB14" i="62"/>
  <c r="Z14" i="62"/>
  <c r="U13" i="61"/>
  <c r="L50" i="62" s="1"/>
  <c r="AB20" i="57"/>
  <c r="AB19" i="57"/>
  <c r="AA20" i="57"/>
  <c r="AA19" i="57"/>
  <c r="Z20" i="57"/>
  <c r="Z19" i="57"/>
  <c r="AA18" i="57"/>
  <c r="T52" i="57"/>
  <c r="T50" i="57"/>
  <c r="T48" i="57"/>
  <c r="L62" i="57"/>
  <c r="L48" i="57"/>
  <c r="H8" i="57"/>
  <c r="T25" i="57"/>
  <c r="AB14" i="57"/>
  <c r="Z14" i="57"/>
  <c r="AB10" i="57"/>
  <c r="Z10" i="57"/>
  <c r="U25" i="56"/>
  <c r="U37" i="56" s="1"/>
  <c r="U15" i="56"/>
  <c r="U47" i="56" s="1"/>
  <c r="AC13" i="57" s="1"/>
  <c r="U11" i="56"/>
  <c r="H10" i="57" s="1"/>
  <c r="AB20" i="55"/>
  <c r="AB19" i="55"/>
  <c r="AA20" i="55"/>
  <c r="AA19" i="55"/>
  <c r="Z20" i="55"/>
  <c r="Z19" i="55"/>
  <c r="AA18" i="55"/>
  <c r="T52" i="55"/>
  <c r="T50" i="55"/>
  <c r="T48" i="55"/>
  <c r="U25" i="55" s="1"/>
  <c r="L48" i="55"/>
  <c r="H8" i="55"/>
  <c r="AB14" i="55"/>
  <c r="Z14" i="55"/>
  <c r="AB10" i="55"/>
  <c r="Z10" i="55"/>
  <c r="U24" i="54"/>
  <c r="U36" i="54" s="1"/>
  <c r="U15" i="54"/>
  <c r="U46" i="54" s="1"/>
  <c r="AC13" i="55" s="1"/>
  <c r="U11" i="54"/>
  <c r="H10" i="55" s="1"/>
  <c r="AB20" i="51"/>
  <c r="AB19" i="51"/>
  <c r="AA20" i="51"/>
  <c r="AA19" i="51"/>
  <c r="Z20" i="51"/>
  <c r="Z19" i="51"/>
  <c r="AA18" i="51"/>
  <c r="T50" i="51"/>
  <c r="T48" i="51"/>
  <c r="T25" i="51" s="1"/>
  <c r="L62" i="51"/>
  <c r="L48" i="51"/>
  <c r="H8" i="51"/>
  <c r="AB20" i="49"/>
  <c r="AB19" i="49"/>
  <c r="AA20" i="49"/>
  <c r="AA19" i="49"/>
  <c r="Z20" i="49"/>
  <c r="Z19" i="49"/>
  <c r="AA18" i="49"/>
  <c r="T50" i="49"/>
  <c r="T48" i="49"/>
  <c r="U25" i="49" s="1"/>
  <c r="L48" i="49"/>
  <c r="H8" i="49"/>
  <c r="AB14" i="51"/>
  <c r="Z14" i="51"/>
  <c r="AB10" i="51"/>
  <c r="Z10" i="51"/>
  <c r="U25" i="50"/>
  <c r="U36" i="50" s="1"/>
  <c r="U15" i="50"/>
  <c r="U46" i="50" s="1"/>
  <c r="AC13" i="51" s="1"/>
  <c r="U11" i="50"/>
  <c r="H10" i="51" s="1"/>
  <c r="AB14" i="49"/>
  <c r="Z14" i="49"/>
  <c r="AB10" i="49"/>
  <c r="Z10" i="49"/>
  <c r="U24" i="48"/>
  <c r="U35" i="48" s="1"/>
  <c r="U15" i="48"/>
  <c r="V47" i="48" s="1"/>
  <c r="W47" i="48" s="1"/>
  <c r="AB11" i="49" s="1"/>
  <c r="U11" i="48"/>
  <c r="H10" i="49" s="1"/>
  <c r="AB20" i="47"/>
  <c r="AB19" i="47"/>
  <c r="AA20" i="47"/>
  <c r="AA19" i="47"/>
  <c r="Z20" i="47"/>
  <c r="Z19" i="47"/>
  <c r="AA18" i="47"/>
  <c r="T50" i="47"/>
  <c r="T48" i="47"/>
  <c r="L62" i="47"/>
  <c r="L48" i="47"/>
  <c r="H8" i="47"/>
  <c r="T25" i="47"/>
  <c r="AB14" i="47"/>
  <c r="Z14" i="47"/>
  <c r="AB10" i="47"/>
  <c r="Z10" i="47"/>
  <c r="U23" i="46"/>
  <c r="U34" i="46" s="1"/>
  <c r="U13" i="46"/>
  <c r="U44" i="46" s="1"/>
  <c r="AC13" i="47" s="1"/>
  <c r="U11" i="46"/>
  <c r="H10" i="47" s="1"/>
  <c r="AB20" i="45"/>
  <c r="AB19" i="45"/>
  <c r="AA20" i="45"/>
  <c r="AA19" i="45"/>
  <c r="Z20" i="45"/>
  <c r="Z19" i="45"/>
  <c r="AA18" i="45"/>
  <c r="L48" i="45"/>
  <c r="T50" i="45"/>
  <c r="T48" i="45"/>
  <c r="U25" i="45" s="1"/>
  <c r="H8" i="45"/>
  <c r="AB14" i="45"/>
  <c r="Z14" i="45"/>
  <c r="AB10" i="45"/>
  <c r="Z10" i="45"/>
  <c r="U22" i="44"/>
  <c r="U33" i="44" s="1"/>
  <c r="U13" i="44"/>
  <c r="V45" i="44" s="1"/>
  <c r="Z11" i="45" s="1"/>
  <c r="U11" i="44"/>
  <c r="H10" i="45" s="1"/>
  <c r="AH18" i="43"/>
  <c r="AG18" i="43"/>
  <c r="AF18" i="43"/>
  <c r="T52" i="43"/>
  <c r="D52" i="43"/>
  <c r="H8" i="43"/>
  <c r="U24" i="41"/>
  <c r="U22" i="41"/>
  <c r="H6" i="43" s="1"/>
  <c r="U13" i="41"/>
  <c r="H10" i="43"/>
  <c r="AH14" i="43"/>
  <c r="AF14" i="43"/>
  <c r="AH10" i="43"/>
  <c r="AF10" i="43"/>
  <c r="AB20" i="39"/>
  <c r="AB19" i="39"/>
  <c r="AA20" i="39"/>
  <c r="AA19" i="39"/>
  <c r="Z20" i="39"/>
  <c r="Z19" i="39"/>
  <c r="AA18" i="39"/>
  <c r="T52" i="39"/>
  <c r="T50" i="39"/>
  <c r="T48" i="39"/>
  <c r="L25" i="39" s="1"/>
  <c r="L62" i="39"/>
  <c r="L48" i="39"/>
  <c r="H8" i="39"/>
  <c r="U15" i="38"/>
  <c r="V49" i="38" s="1"/>
  <c r="W49" i="38" s="1"/>
  <c r="AB11" i="39" s="1"/>
  <c r="AB14" i="39"/>
  <c r="Z14" i="39"/>
  <c r="AB10" i="39"/>
  <c r="Z10" i="39"/>
  <c r="U25" i="38"/>
  <c r="U37" i="38" s="1"/>
  <c r="U11" i="38"/>
  <c r="H10" i="39" s="1"/>
  <c r="AB20" i="37"/>
  <c r="AB19" i="37"/>
  <c r="AA20" i="37"/>
  <c r="AA19" i="37"/>
  <c r="Z20" i="37"/>
  <c r="Z19" i="37"/>
  <c r="AA18" i="37"/>
  <c r="T52" i="37"/>
  <c r="T50" i="37"/>
  <c r="T48" i="37"/>
  <c r="U25" i="37" s="1"/>
  <c r="L48" i="37"/>
  <c r="H8" i="37"/>
  <c r="V48" i="36"/>
  <c r="W48" i="36" s="1"/>
  <c r="AB11" i="37" s="1"/>
  <c r="AB14" i="37"/>
  <c r="Z14" i="37"/>
  <c r="AB10" i="37"/>
  <c r="Z10" i="37"/>
  <c r="U24" i="36"/>
  <c r="U36" i="36" s="1"/>
  <c r="U11" i="36"/>
  <c r="H10" i="37" s="1"/>
  <c r="AB20" i="35"/>
  <c r="AB19" i="35"/>
  <c r="AA20" i="35"/>
  <c r="AA19" i="35"/>
  <c r="Z20" i="35"/>
  <c r="Z19" i="35"/>
  <c r="AA18" i="35"/>
  <c r="T50" i="35"/>
  <c r="T48" i="35"/>
  <c r="L25" i="35" s="1"/>
  <c r="L62" i="35"/>
  <c r="L48" i="35"/>
  <c r="H8" i="35"/>
  <c r="AB14" i="35"/>
  <c r="Z14" i="35"/>
  <c r="AB10" i="35"/>
  <c r="Z10" i="35"/>
  <c r="U25" i="34"/>
  <c r="U36" i="34" s="1"/>
  <c r="U15" i="34"/>
  <c r="V48" i="34" s="1"/>
  <c r="W48" i="34" s="1"/>
  <c r="AB11" i="35" s="1"/>
  <c r="U11" i="34"/>
  <c r="H10" i="35" s="1"/>
  <c r="T50" i="33"/>
  <c r="T48" i="33"/>
  <c r="U25" i="33" s="1"/>
  <c r="L48" i="33"/>
  <c r="H8" i="33"/>
  <c r="AB20" i="33"/>
  <c r="AB19" i="33"/>
  <c r="AA20" i="33"/>
  <c r="AA19" i="33"/>
  <c r="AA18" i="33"/>
  <c r="Z20" i="33"/>
  <c r="Z19" i="33"/>
  <c r="AB14" i="33"/>
  <c r="Z14" i="33"/>
  <c r="AB10" i="33"/>
  <c r="Z10" i="33"/>
  <c r="U24" i="32"/>
  <c r="H6" i="33" s="1"/>
  <c r="D68" i="33" s="1"/>
  <c r="U15" i="32"/>
  <c r="V47" i="32" s="1"/>
  <c r="W47" i="32" s="1"/>
  <c r="AB11" i="33" s="1"/>
  <c r="U11" i="32"/>
  <c r="H10" i="33" s="1"/>
  <c r="L62" i="31"/>
  <c r="U13" i="30"/>
  <c r="U44" i="30" s="1"/>
  <c r="AC13" i="31" s="1"/>
  <c r="AB20" i="31"/>
  <c r="AB19" i="31"/>
  <c r="AA20" i="31"/>
  <c r="AA19" i="31"/>
  <c r="AA18" i="31"/>
  <c r="Z20" i="31"/>
  <c r="Z19" i="31"/>
  <c r="T50" i="31"/>
  <c r="T48" i="31"/>
  <c r="L25" i="31" s="1"/>
  <c r="L48" i="31"/>
  <c r="H8" i="31"/>
  <c r="AB14" i="31"/>
  <c r="Z14" i="31"/>
  <c r="AB10" i="31"/>
  <c r="Z10" i="31"/>
  <c r="U23" i="30"/>
  <c r="U34" i="30" s="1"/>
  <c r="U11" i="30"/>
  <c r="H10" i="31" s="1"/>
  <c r="AA18" i="2"/>
  <c r="AB20" i="2"/>
  <c r="AA20" i="2"/>
  <c r="Z20" i="2"/>
  <c r="AB19" i="2"/>
  <c r="AA19" i="2"/>
  <c r="Z19" i="2"/>
  <c r="H8" i="2"/>
  <c r="AB14" i="2"/>
  <c r="Z14" i="2"/>
  <c r="AB10" i="2"/>
  <c r="Z10" i="2"/>
  <c r="T50" i="2"/>
  <c r="T48" i="2"/>
  <c r="L25" i="2" s="1"/>
  <c r="L48" i="2"/>
  <c r="U22" i="25"/>
  <c r="U33" i="25" s="1"/>
  <c r="U13" i="25"/>
  <c r="U24" i="25" s="1"/>
  <c r="U27" i="25" s="1"/>
  <c r="U31" i="25" s="1"/>
  <c r="V35" i="25" s="1"/>
  <c r="U11" i="25"/>
  <c r="H10" i="2" s="1"/>
  <c r="H6" i="95" l="1"/>
  <c r="D65" i="95" s="1"/>
  <c r="H6" i="66"/>
  <c r="L25" i="62"/>
  <c r="H6" i="62"/>
  <c r="D64" i="62" s="1"/>
  <c r="L25" i="49"/>
  <c r="H6" i="47"/>
  <c r="D68" i="47" s="1"/>
  <c r="L25" i="45"/>
  <c r="H6" i="45"/>
  <c r="D68" i="45" s="1"/>
  <c r="W35" i="25"/>
  <c r="AB18" i="2" s="1"/>
  <c r="Z18" i="2"/>
  <c r="H6" i="55"/>
  <c r="D68" i="55" s="1"/>
  <c r="L25" i="55"/>
  <c r="H6" i="49"/>
  <c r="D68" i="49" s="1"/>
  <c r="V50" i="94"/>
  <c r="Z11" i="95" s="1"/>
  <c r="U29" i="94"/>
  <c r="U32" i="94" s="1"/>
  <c r="W33" i="94" s="1"/>
  <c r="AB15" i="95" s="1"/>
  <c r="V48" i="54"/>
  <c r="W48" i="54" s="1"/>
  <c r="L50" i="47"/>
  <c r="Z11" i="68"/>
  <c r="V39" i="41"/>
  <c r="W39" i="41" s="1"/>
  <c r="AH11" i="43" s="1"/>
  <c r="U45" i="97"/>
  <c r="AC12" i="98" s="1"/>
  <c r="H6" i="98"/>
  <c r="D64" i="98" s="1"/>
  <c r="U27" i="97"/>
  <c r="U31" i="97" s="1"/>
  <c r="W32" i="97" s="1"/>
  <c r="AB15" i="98" s="1"/>
  <c r="V49" i="97"/>
  <c r="Z11" i="98" s="1"/>
  <c r="U17" i="97"/>
  <c r="H19" i="97" s="1"/>
  <c r="L50" i="98"/>
  <c r="U17" i="99"/>
  <c r="H19" i="99" s="1"/>
  <c r="U29" i="99"/>
  <c r="U33" i="99" s="1"/>
  <c r="U47" i="99"/>
  <c r="AC12" i="100" s="1"/>
  <c r="V51" i="99"/>
  <c r="H6" i="100"/>
  <c r="D64" i="100" s="1"/>
  <c r="U17" i="101"/>
  <c r="H19" i="101" s="1"/>
  <c r="U27" i="101"/>
  <c r="U45" i="101"/>
  <c r="AC12" i="102" s="1"/>
  <c r="V49" i="101"/>
  <c r="H6" i="102"/>
  <c r="D64" i="102" s="1"/>
  <c r="L50" i="102"/>
  <c r="U17" i="103"/>
  <c r="H19" i="103" s="1"/>
  <c r="U29" i="103"/>
  <c r="U33" i="103" s="1"/>
  <c r="U47" i="103"/>
  <c r="AC12" i="104" s="1"/>
  <c r="V51" i="103"/>
  <c r="H6" i="104"/>
  <c r="D65" i="104" s="1"/>
  <c r="U49" i="99"/>
  <c r="AC13" i="100" s="1"/>
  <c r="U49" i="103"/>
  <c r="AC13" i="104" s="1"/>
  <c r="U46" i="94"/>
  <c r="AC12" i="95" s="1"/>
  <c r="H6" i="93"/>
  <c r="D64" i="93" s="1"/>
  <c r="U44" i="92"/>
  <c r="AC12" i="93" s="1"/>
  <c r="L50" i="93"/>
  <c r="U27" i="92"/>
  <c r="D48" i="93" s="1"/>
  <c r="V48" i="92"/>
  <c r="Z11" i="93" s="1"/>
  <c r="V50" i="90"/>
  <c r="Z11" i="91" s="1"/>
  <c r="U29" i="90"/>
  <c r="U32" i="90" s="1"/>
  <c r="D48" i="91" s="1"/>
  <c r="U46" i="90"/>
  <c r="AC12" i="91" s="1"/>
  <c r="U44" i="88"/>
  <c r="AC12" i="89" s="1"/>
  <c r="L50" i="89"/>
  <c r="U27" i="88"/>
  <c r="U30" i="88" s="1"/>
  <c r="W31" i="88" s="1"/>
  <c r="AB15" i="89" s="1"/>
  <c r="V48" i="88"/>
  <c r="Z11" i="89" s="1"/>
  <c r="D48" i="95"/>
  <c r="V33" i="94"/>
  <c r="Z15" i="95" s="1"/>
  <c r="D48" i="89"/>
  <c r="U17" i="88"/>
  <c r="H19" i="88" s="1"/>
  <c r="U17" i="90"/>
  <c r="H19" i="90" s="1"/>
  <c r="U17" i="92"/>
  <c r="H19" i="92" s="1"/>
  <c r="U17" i="94"/>
  <c r="H19" i="94" s="1"/>
  <c r="U48" i="90"/>
  <c r="AC13" i="91" s="1"/>
  <c r="U48" i="94"/>
  <c r="AC13" i="95" s="1"/>
  <c r="U15" i="67"/>
  <c r="H17" i="67" s="1"/>
  <c r="U46" i="67"/>
  <c r="AC13" i="68" s="1"/>
  <c r="U30" i="67"/>
  <c r="U44" i="67"/>
  <c r="AC12" i="68" s="1"/>
  <c r="V46" i="65"/>
  <c r="W46" i="65" s="1"/>
  <c r="L50" i="57"/>
  <c r="U17" i="56"/>
  <c r="H19" i="56" s="1"/>
  <c r="V49" i="56"/>
  <c r="L50" i="49"/>
  <c r="Z11" i="49"/>
  <c r="U17" i="54"/>
  <c r="H19" i="54" s="1"/>
  <c r="L50" i="55"/>
  <c r="U15" i="65"/>
  <c r="H17" i="65" s="1"/>
  <c r="U42" i="65"/>
  <c r="AC12" i="66" s="1"/>
  <c r="U25" i="65"/>
  <c r="U28" i="65" s="1"/>
  <c r="U32" i="65" s="1"/>
  <c r="D62" i="66" s="1"/>
  <c r="D64" i="66"/>
  <c r="Z11" i="64"/>
  <c r="U27" i="63"/>
  <c r="U30" i="63" s="1"/>
  <c r="U15" i="63"/>
  <c r="H17" i="63" s="1"/>
  <c r="U36" i="63"/>
  <c r="U46" i="63"/>
  <c r="AC13" i="64" s="1"/>
  <c r="U44" i="63"/>
  <c r="AC12" i="64" s="1"/>
  <c r="U44" i="61"/>
  <c r="AC13" i="62" s="1"/>
  <c r="U15" i="61"/>
  <c r="H17" i="61" s="1"/>
  <c r="L50" i="66"/>
  <c r="U25" i="61"/>
  <c r="U28" i="61" s="1"/>
  <c r="U42" i="61"/>
  <c r="AC12" i="62" s="1"/>
  <c r="V46" i="61"/>
  <c r="Z11" i="62" s="1"/>
  <c r="L50" i="64"/>
  <c r="L50" i="68"/>
  <c r="H6" i="57"/>
  <c r="D68" i="57" s="1"/>
  <c r="U27" i="56"/>
  <c r="U31" i="56" s="1"/>
  <c r="D48" i="57" s="1"/>
  <c r="U45" i="56"/>
  <c r="AC12" i="57" s="1"/>
  <c r="U26" i="54"/>
  <c r="U30" i="54" s="1"/>
  <c r="D48" i="55" s="1"/>
  <c r="U44" i="54"/>
  <c r="AC12" i="55" s="1"/>
  <c r="H6" i="51"/>
  <c r="D68" i="51" s="1"/>
  <c r="L50" i="51"/>
  <c r="U17" i="50"/>
  <c r="H19" i="50" s="1"/>
  <c r="U45" i="48"/>
  <c r="AC13" i="49" s="1"/>
  <c r="U17" i="48"/>
  <c r="H19" i="48" s="1"/>
  <c r="U27" i="50"/>
  <c r="U30" i="50" s="1"/>
  <c r="D48" i="51" s="1"/>
  <c r="U44" i="50"/>
  <c r="AC12" i="51" s="1"/>
  <c r="V48" i="50"/>
  <c r="U26" i="48"/>
  <c r="U29" i="48" s="1"/>
  <c r="U43" i="48"/>
  <c r="AC12" i="49" s="1"/>
  <c r="V46" i="46"/>
  <c r="U15" i="46"/>
  <c r="H17" i="46" s="1"/>
  <c r="U25" i="46"/>
  <c r="U28" i="46" s="1"/>
  <c r="D48" i="47" s="1"/>
  <c r="U42" i="46"/>
  <c r="AC12" i="47" s="1"/>
  <c r="L50" i="45"/>
  <c r="W45" i="44"/>
  <c r="AB11" i="45" s="1"/>
  <c r="U43" i="44"/>
  <c r="AC13" i="45" s="1"/>
  <c r="U15" i="44"/>
  <c r="H17" i="44" s="1"/>
  <c r="U24" i="44"/>
  <c r="U41" i="44"/>
  <c r="AC12" i="45" s="1"/>
  <c r="H6" i="2"/>
  <c r="D68" i="2" s="1"/>
  <c r="Z11" i="33"/>
  <c r="H6" i="35"/>
  <c r="D68" i="35" s="1"/>
  <c r="H6" i="39"/>
  <c r="D68" i="39" s="1"/>
  <c r="L50" i="39"/>
  <c r="U35" i="32"/>
  <c r="L50" i="33"/>
  <c r="Z11" i="35"/>
  <c r="H6" i="37"/>
  <c r="D68" i="37" s="1"/>
  <c r="Z11" i="39"/>
  <c r="D54" i="43"/>
  <c r="D56" i="43" s="1"/>
  <c r="U37" i="41"/>
  <c r="AI13" i="43" s="1"/>
  <c r="AF11" i="43"/>
  <c r="U27" i="41"/>
  <c r="U29" i="41" s="1"/>
  <c r="V31" i="41" s="1"/>
  <c r="U15" i="41"/>
  <c r="H17" i="41" s="1"/>
  <c r="U35" i="41"/>
  <c r="AI12" i="43" s="1"/>
  <c r="U17" i="38"/>
  <c r="H19" i="38" s="1"/>
  <c r="U27" i="38"/>
  <c r="U31" i="38" s="1"/>
  <c r="D48" i="39" s="1"/>
  <c r="U45" i="38"/>
  <c r="AC12" i="39" s="1"/>
  <c r="U47" i="38"/>
  <c r="AC13" i="39" s="1"/>
  <c r="Z11" i="37"/>
  <c r="L50" i="37"/>
  <c r="U25" i="30"/>
  <c r="L25" i="37"/>
  <c r="U44" i="36"/>
  <c r="AC12" i="37" s="1"/>
  <c r="U26" i="36"/>
  <c r="U30" i="36" s="1"/>
  <c r="D48" i="37" s="1"/>
  <c r="U46" i="36"/>
  <c r="AC13" i="37" s="1"/>
  <c r="U17" i="36"/>
  <c r="H19" i="36" s="1"/>
  <c r="L50" i="35"/>
  <c r="U17" i="34"/>
  <c r="H19" i="34" s="1"/>
  <c r="U27" i="34"/>
  <c r="U30" i="34" s="1"/>
  <c r="D48" i="35" s="1"/>
  <c r="U44" i="34"/>
  <c r="AC12" i="35" s="1"/>
  <c r="U46" i="34"/>
  <c r="AC13" i="35" s="1"/>
  <c r="L25" i="33"/>
  <c r="U17" i="32"/>
  <c r="H19" i="32" s="1"/>
  <c r="U45" i="32"/>
  <c r="AC13" i="33" s="1"/>
  <c r="U26" i="32"/>
  <c r="U43" i="32"/>
  <c r="AC12" i="33" s="1"/>
  <c r="L50" i="31"/>
  <c r="H6" i="31"/>
  <c r="D68" i="31" s="1"/>
  <c r="U15" i="30"/>
  <c r="H17" i="30" s="1"/>
  <c r="V46" i="30"/>
  <c r="U28" i="30"/>
  <c r="D48" i="31" s="1"/>
  <c r="U42" i="30"/>
  <c r="AC12" i="31" s="1"/>
  <c r="V28" i="25"/>
  <c r="D62" i="2"/>
  <c r="V45" i="25"/>
  <c r="L50" i="2"/>
  <c r="D48" i="2"/>
  <c r="U25" i="2"/>
  <c r="U43" i="25"/>
  <c r="AC13" i="2" s="1"/>
  <c r="U41" i="25"/>
  <c r="AC12" i="2" s="1"/>
  <c r="U15" i="25"/>
  <c r="H17" i="25" s="1"/>
  <c r="D48" i="98" l="1"/>
  <c r="U36" i="94"/>
  <c r="W40" i="94" s="1"/>
  <c r="AB18" i="95" s="1"/>
  <c r="W50" i="94"/>
  <c r="AB11" i="95" s="1"/>
  <c r="U34" i="88"/>
  <c r="W38" i="88" s="1"/>
  <c r="AB18" i="89" s="1"/>
  <c r="V31" i="88"/>
  <c r="W48" i="50"/>
  <c r="AB11" i="51" s="1"/>
  <c r="Z11" i="51"/>
  <c r="W46" i="46"/>
  <c r="AB11" i="47" s="1"/>
  <c r="Z11" i="47"/>
  <c r="V32" i="97"/>
  <c r="W49" i="97"/>
  <c r="AB11" i="98" s="1"/>
  <c r="U35" i="97"/>
  <c r="W39" i="97" s="1"/>
  <c r="AB18" i="98" s="1"/>
  <c r="Z11" i="100"/>
  <c r="W51" i="99"/>
  <c r="AB11" i="100" s="1"/>
  <c r="W34" i="99"/>
  <c r="AB15" i="100" s="1"/>
  <c r="D48" i="100"/>
  <c r="U37" i="99"/>
  <c r="V34" i="99"/>
  <c r="Z15" i="100" s="1"/>
  <c r="Z11" i="104"/>
  <c r="W51" i="103"/>
  <c r="AB11" i="104" s="1"/>
  <c r="W34" i="103"/>
  <c r="AB15" i="104" s="1"/>
  <c r="D48" i="104"/>
  <c r="U37" i="103"/>
  <c r="V34" i="103"/>
  <c r="Z15" i="104" s="1"/>
  <c r="Z11" i="102"/>
  <c r="W49" i="101"/>
  <c r="AB11" i="102" s="1"/>
  <c r="D48" i="102"/>
  <c r="U31" i="101"/>
  <c r="U30" i="92"/>
  <c r="W48" i="92"/>
  <c r="AB11" i="93" s="1"/>
  <c r="W33" i="90"/>
  <c r="AB15" i="91" s="1"/>
  <c r="W50" i="90"/>
  <c r="AB11" i="91" s="1"/>
  <c r="V33" i="90"/>
  <c r="Z15" i="91" s="1"/>
  <c r="U36" i="90"/>
  <c r="D62" i="91" s="1"/>
  <c r="W48" i="88"/>
  <c r="AB11" i="89" s="1"/>
  <c r="W31" i="92"/>
  <c r="AB15" i="93" s="1"/>
  <c r="U34" i="92"/>
  <c r="V31" i="92"/>
  <c r="D62" i="89"/>
  <c r="D62" i="95"/>
  <c r="V40" i="94"/>
  <c r="Z18" i="95" s="1"/>
  <c r="U34" i="67"/>
  <c r="V31" i="67"/>
  <c r="Z15" i="68" s="1"/>
  <c r="W31" i="67"/>
  <c r="AB15" i="68" s="1"/>
  <c r="Z11" i="57"/>
  <c r="W49" i="56"/>
  <c r="AB11" i="57" s="1"/>
  <c r="V30" i="48"/>
  <c r="D48" i="49"/>
  <c r="AB11" i="55"/>
  <c r="Z11" i="55"/>
  <c r="V29" i="65"/>
  <c r="Z15" i="66" s="1"/>
  <c r="W29" i="65"/>
  <c r="AB15" i="66" s="1"/>
  <c r="AB11" i="66"/>
  <c r="Z11" i="66"/>
  <c r="W36" i="65"/>
  <c r="AB18" i="66" s="1"/>
  <c r="V36" i="65"/>
  <c r="Z18" i="66" s="1"/>
  <c r="U34" i="63"/>
  <c r="V31" i="63"/>
  <c r="Z15" i="64" s="1"/>
  <c r="W31" i="63"/>
  <c r="AB15" i="64" s="1"/>
  <c r="W29" i="61"/>
  <c r="D48" i="62"/>
  <c r="V29" i="61"/>
  <c r="D48" i="68"/>
  <c r="D48" i="66"/>
  <c r="D48" i="64"/>
  <c r="W46" i="61"/>
  <c r="AB11" i="62" s="1"/>
  <c r="U32" i="61"/>
  <c r="U35" i="56"/>
  <c r="V32" i="56"/>
  <c r="U34" i="54"/>
  <c r="V31" i="54"/>
  <c r="U34" i="50"/>
  <c r="V31" i="50"/>
  <c r="U33" i="48"/>
  <c r="U32" i="46"/>
  <c r="V29" i="46"/>
  <c r="U27" i="44"/>
  <c r="V28" i="44" s="1"/>
  <c r="D48" i="45"/>
  <c r="U29" i="32"/>
  <c r="U33" i="32" s="1"/>
  <c r="D48" i="33"/>
  <c r="W31" i="41"/>
  <c r="AH16" i="43" s="1"/>
  <c r="AF16" i="43"/>
  <c r="V28" i="41"/>
  <c r="D48" i="43"/>
  <c r="V32" i="38"/>
  <c r="U35" i="38"/>
  <c r="V31" i="36"/>
  <c r="U34" i="36"/>
  <c r="V31" i="34"/>
  <c r="U34" i="34"/>
  <c r="W46" i="30"/>
  <c r="AB11" i="31" s="1"/>
  <c r="Z11" i="31"/>
  <c r="V29" i="30"/>
  <c r="U32" i="30"/>
  <c r="D66" i="2"/>
  <c r="D64" i="2"/>
  <c r="Z11" i="2"/>
  <c r="W45" i="25"/>
  <c r="AB11" i="2" s="1"/>
  <c r="W28" i="25"/>
  <c r="AB15" i="2" s="1"/>
  <c r="Z15" i="2"/>
  <c r="V38" i="88" l="1"/>
  <c r="Z18" i="89" s="1"/>
  <c r="U31" i="44"/>
  <c r="D62" i="45" s="1"/>
  <c r="V30" i="32"/>
  <c r="W30" i="32" s="1"/>
  <c r="AB15" i="33" s="1"/>
  <c r="D62" i="98"/>
  <c r="Z15" i="89"/>
  <c r="V36" i="46"/>
  <c r="Z18" i="47" s="1"/>
  <c r="D62" i="47"/>
  <c r="W29" i="46"/>
  <c r="AB15" i="47" s="1"/>
  <c r="Z15" i="47"/>
  <c r="W36" i="46"/>
  <c r="AB18" i="47" s="1"/>
  <c r="W31" i="50"/>
  <c r="AB15" i="51" s="1"/>
  <c r="Z15" i="51"/>
  <c r="Z15" i="98"/>
  <c r="V39" i="97"/>
  <c r="Z18" i="98" s="1"/>
  <c r="W32" i="101"/>
  <c r="AB15" i="102" s="1"/>
  <c r="U35" i="101"/>
  <c r="V32" i="101"/>
  <c r="D62" i="104"/>
  <c r="W41" i="103"/>
  <c r="AB18" i="104" s="1"/>
  <c r="V41" i="103"/>
  <c r="Z18" i="104" s="1"/>
  <c r="D62" i="100"/>
  <c r="W41" i="99"/>
  <c r="AB18" i="100" s="1"/>
  <c r="V41" i="99"/>
  <c r="Z18" i="100" s="1"/>
  <c r="W40" i="90"/>
  <c r="AB18" i="91" s="1"/>
  <c r="V40" i="90"/>
  <c r="Z18" i="91" s="1"/>
  <c r="W38" i="92"/>
  <c r="AB18" i="93" s="1"/>
  <c r="D62" i="93"/>
  <c r="V38" i="92"/>
  <c r="Z18" i="93" s="1"/>
  <c r="Z15" i="93"/>
  <c r="V38" i="67"/>
  <c r="Z18" i="68" s="1"/>
  <c r="W38" i="67"/>
  <c r="AB18" i="68" s="1"/>
  <c r="V39" i="56"/>
  <c r="D62" i="57"/>
  <c r="W32" i="56"/>
  <c r="AB15" i="57" s="1"/>
  <c r="Z15" i="57"/>
  <c r="V37" i="48"/>
  <c r="D62" i="49"/>
  <c r="W30" i="48"/>
  <c r="AB15" i="49" s="1"/>
  <c r="Z15" i="49"/>
  <c r="V38" i="54"/>
  <c r="D62" i="55"/>
  <c r="W31" i="54"/>
  <c r="AB15" i="55" s="1"/>
  <c r="Z15" i="55"/>
  <c r="D62" i="62"/>
  <c r="V36" i="61"/>
  <c r="Z18" i="62" s="1"/>
  <c r="W36" i="61"/>
  <c r="AB18" i="62" s="1"/>
  <c r="V38" i="63"/>
  <c r="Z18" i="64" s="1"/>
  <c r="W38" i="63"/>
  <c r="AB18" i="64" s="1"/>
  <c r="Z15" i="62"/>
  <c r="AB15" i="62"/>
  <c r="D62" i="64"/>
  <c r="D62" i="68"/>
  <c r="V38" i="50"/>
  <c r="D62" i="51"/>
  <c r="W28" i="44"/>
  <c r="AB15" i="45" s="1"/>
  <c r="Z15" i="45"/>
  <c r="V35" i="44"/>
  <c r="V37" i="32"/>
  <c r="Z18" i="33" s="1"/>
  <c r="D62" i="33"/>
  <c r="W31" i="34"/>
  <c r="AB15" i="35" s="1"/>
  <c r="Z15" i="35"/>
  <c r="W32" i="38"/>
  <c r="AB15" i="39" s="1"/>
  <c r="Z15" i="39"/>
  <c r="W28" i="41"/>
  <c r="AH15" i="43" s="1"/>
  <c r="AF15" i="43"/>
  <c r="V39" i="38"/>
  <c r="D62" i="39"/>
  <c r="W31" i="36"/>
  <c r="AB15" i="37" s="1"/>
  <c r="Z15" i="37"/>
  <c r="V38" i="36"/>
  <c r="D62" i="37"/>
  <c r="V38" i="34"/>
  <c r="D62" i="35"/>
  <c r="W37" i="32"/>
  <c r="AB18" i="33" s="1"/>
  <c r="V36" i="30"/>
  <c r="D62" i="31"/>
  <c r="W29" i="30"/>
  <c r="AB15" i="31" s="1"/>
  <c r="Z15" i="31"/>
  <c r="Z15" i="33" l="1"/>
  <c r="W36" i="30"/>
  <c r="AB18" i="31" s="1"/>
  <c r="Z18" i="31"/>
  <c r="D64" i="47"/>
  <c r="D66" i="47"/>
  <c r="W38" i="50"/>
  <c r="AB18" i="51" s="1"/>
  <c r="Z18" i="51"/>
  <c r="W39" i="101"/>
  <c r="AB18" i="102" s="1"/>
  <c r="D62" i="102"/>
  <c r="V39" i="101"/>
  <c r="Z18" i="102" s="1"/>
  <c r="Z15" i="102"/>
  <c r="D64" i="57"/>
  <c r="D66" i="57"/>
  <c r="W39" i="56"/>
  <c r="AB18" i="57" s="1"/>
  <c r="Z18" i="57"/>
  <c r="D64" i="49"/>
  <c r="D66" i="49"/>
  <c r="W37" i="48"/>
  <c r="AB18" i="49" s="1"/>
  <c r="Z18" i="49"/>
  <c r="D64" i="55"/>
  <c r="D66" i="55"/>
  <c r="W38" i="54"/>
  <c r="AB18" i="55" s="1"/>
  <c r="Z18" i="55"/>
  <c r="D64" i="51"/>
  <c r="D66" i="51"/>
  <c r="D64" i="45"/>
  <c r="D66" i="45"/>
  <c r="W35" i="44"/>
  <c r="AB18" i="45" s="1"/>
  <c r="Z18" i="45"/>
  <c r="D66" i="33"/>
  <c r="D64" i="33"/>
  <c r="W38" i="34"/>
  <c r="AB18" i="35" s="1"/>
  <c r="Z18" i="35"/>
  <c r="W39" i="38"/>
  <c r="AB18" i="39" s="1"/>
  <c r="Z18" i="39"/>
  <c r="D66" i="39"/>
  <c r="D64" i="39"/>
  <c r="W38" i="36"/>
  <c r="AB18" i="37" s="1"/>
  <c r="Z18" i="37"/>
  <c r="D64" i="37"/>
  <c r="D66" i="37"/>
  <c r="D66" i="35"/>
  <c r="D64" i="35"/>
  <c r="D66" i="31"/>
  <c r="D64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E1E452EC-EE0A-4316-8E63-7E95B3AF7B31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3FF97C9-95C4-4950-BA79-FA0FFFA34985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DA15EBC-EE26-4592-8BAC-69AC6BA1BC0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627F846F-BC57-45A1-B84B-96AAD75528D1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76961495-5B34-43BC-9775-7ED69053CE5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12690C4-C850-45B5-8FB2-F01645EAF467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335048AF-FBEB-4AB8-9EA4-69351E25AF19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53E3B2E-F537-45EF-94F8-4D0A9482F0BA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8095F300-7E34-41BE-A821-7487A2E77AE5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017541D-5757-40F9-B2CA-CEA57E9A6540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5AC35A6-E906-4E39-B2F4-82A4FF6CE82F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52DCF7D9-9119-4890-A127-721DEFC7626F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2C80C7AC-7387-42C3-9B16-CDDA78CFADAD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F8F302-40C8-4786-BD26-A3F67F13A570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73750A7E-905D-4B79-996C-057C087FAF65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4BE7B83-A2CA-418E-B3EC-FB861E61C4DC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B11005CC-054D-46E0-A1F3-5BD4A797A66B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E978EF-215E-4CE0-9226-2B7543C8539E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3" authorId="0" shapeId="0" xr:uid="{5E68E3B5-3420-4474-91F0-5C41E5E5774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DD00447-D3CA-451F-9DC1-575123206027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F24C4CF-5B71-4E64-9950-7292B77948C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D322D08-4EC1-4AA4-B88F-AFBEA3DCAB45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49464614-95BF-4111-B882-B64108F7763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9B694C5-8CFB-480B-BFE9-925FB122F805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1E2E42C-F535-479A-8552-6F7953943FB0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1D2657B-D700-4E40-BA16-83FAFC2CCE68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C5DC6A2-BFC5-46B7-A1AC-9C9CB1B92658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28C2E5B-2B33-42C9-AF43-409B8D07D7AC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5019D05-5C24-4C3A-9209-924C9A12EE4C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5A1BCF76-489C-4F82-BFEA-E4FAC7BED392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3A4092A2-9FE0-4362-BE49-5203FBEE0A56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2BD18EF-6E7C-41DC-88DD-A10AF5C6BD2D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60D3F6A-845E-413A-89C9-C070D4E7E822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BDFD0FD-CD41-4961-B4D4-153569451F6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B73F3BAB-E16A-4DFA-B620-76F2F286F147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D57FB936-A56A-44AB-AFD0-7C1D18DB1794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5" authorId="1" shapeId="0" xr:uid="{59B262E2-4C05-4A74-9377-C642C4083613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F9E270B9-A726-4919-87F8-63DB14041A58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FC7655E4-12E8-42BD-8C44-BDBA96F5847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B7EBBD3-978B-4FE2-846B-E4C5D58CC904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C0F9596C-AC1B-4CE8-B029-04440B44419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196560C9-74F5-4548-A4D5-1D977B1E23E3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DDF4E565-9E1F-4FEA-B8C6-9D0114F17D63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C528E23-9141-44BA-844C-1E137FE19D44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3" authorId="0" shapeId="0" xr:uid="{132DCA65-E1CA-4FDA-945F-3B888AF067B2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97F10CAA-68E0-4CE7-AA04-7ECFFF2B4267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EAB9C8BA-D13B-47DD-9E77-3DA887BF22BE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AE241C7-30D1-4CAB-91BE-C77D9D18D953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5" authorId="1" shapeId="0" xr:uid="{6561D510-1E0D-4DBB-A9B0-99A07567C848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72D6018-9E83-4D21-972C-2BC78CD29A0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A726F541-3A27-4CEB-958B-EC0DBFB61379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3" authorId="0" shapeId="0" xr:uid="{9CF64C42-AB26-47E5-AEC0-8D2F1F0F3DF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Top edge of running track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F95E64A-2B1B-4B58-9330-889972061B60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5B3CC52-D28E-4688-9B0A-07ACC4C83F13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9D943B-AD64-49E0-8D25-E812133A6384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10B07FB-2214-4FAF-B452-9BFD1338D1BB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84CC247-73A9-40FA-A8F6-E5FE97CD51B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Upper edge of running track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7FDAFAD1-7AF2-4BAB-8DDD-F00D44B68B66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013C97FF-69A1-4EC1-AF98-5F79874EAE16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2C2896D2-48E3-487C-8FB3-304745FCE6B7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9AF5E25-F574-4EF0-8406-F8FE36B3E0A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518AE4E-149C-4C22-B4A4-737BD51C4AEA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A7CA957-3CBA-432B-9F4A-2720809B6B0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51E875C-DCCC-4416-B02E-3D9F7C8C8232}">
      <text>
        <r>
          <rPr>
            <b/>
            <sz val="9"/>
            <color indexed="81"/>
            <rFont val="Segoe UI"/>
            <family val="2"/>
          </rPr>
          <t>Hawa:
Clearance</t>
        </r>
      </text>
    </comment>
    <comment ref="B13" authorId="0" shapeId="0" xr:uid="{793AB246-7CD2-4113-AFF4-12A4BFC511FC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AAAB886C-CABF-4600-BBB6-C43E371F5CB0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8D248DC-7DB1-47EA-AA6F-E7FD78D4DBAE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C6ED28F7-D14D-4BC2-B09C-0C1BF3FEA0C9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001276A5-1C90-4166-A98B-2A27D1CBB0A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46FCA217-F53E-4075-8EE9-A8842B66C8BE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80F5F603-A6C0-4C01-BBFC-622C7ADB9D78}">
      <text>
        <r>
          <rPr>
            <b/>
            <sz val="9"/>
            <color indexed="81"/>
            <rFont val="Segoe UI"/>
            <family val="2"/>
          </rPr>
          <t>Hawa:
Clearance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5" authorId="1" shapeId="0" xr:uid="{8546F612-99F9-469C-AFE9-073AE5C33543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H = Light Height (LMH)      + F +X +46 mm
</t>
        </r>
      </text>
    </comment>
  </commentList>
</comments>
</file>

<file path=xl/sharedStrings.xml><?xml version="1.0" encoding="utf-8"?>
<sst xmlns="http://schemas.openxmlformats.org/spreadsheetml/2006/main" count="3546" uniqueCount="218">
  <si>
    <t>Junior</t>
  </si>
  <si>
    <t>Porta</t>
  </si>
  <si>
    <t>Höhe</t>
  </si>
  <si>
    <t>Hawa Junior 100 B Acoustics</t>
  </si>
  <si>
    <t>Hawa Junior 100 B Pocket Acoustics</t>
  </si>
  <si>
    <t>Home</t>
  </si>
  <si>
    <t>LMB</t>
  </si>
  <si>
    <t>mm</t>
  </si>
  <si>
    <t>(750 - 1250 mm)</t>
  </si>
  <si>
    <t xml:space="preserve">H </t>
  </si>
  <si>
    <t>(1500 - 2550 mm)</t>
  </si>
  <si>
    <t>(44 - 50 mm)</t>
  </si>
  <si>
    <t>Kg/m2</t>
  </si>
  <si>
    <t>X</t>
  </si>
  <si>
    <t>(6 - 25 mm)</t>
  </si>
  <si>
    <t>Z</t>
  </si>
  <si>
    <t>(30 - 60 mm)</t>
  </si>
  <si>
    <t>Ja</t>
  </si>
  <si>
    <t>Nein</t>
  </si>
  <si>
    <t>Grösse Türblatt</t>
  </si>
  <si>
    <t>Fläche</t>
  </si>
  <si>
    <t>m2</t>
  </si>
  <si>
    <t>kg</t>
  </si>
  <si>
    <t xml:space="preserve">Daten für System </t>
  </si>
  <si>
    <t>Unterlage LS</t>
  </si>
  <si>
    <t>Länge</t>
  </si>
  <si>
    <t>Laufschiene</t>
  </si>
  <si>
    <t>Seiternstück</t>
  </si>
  <si>
    <t>Länge Senkdichtung</t>
  </si>
  <si>
    <t>Senkdichtung unten</t>
  </si>
  <si>
    <t>§</t>
  </si>
  <si>
    <t xml:space="preserve">LMB = </t>
  </si>
  <si>
    <t xml:space="preserve">X = </t>
  </si>
  <si>
    <t>Z =</t>
  </si>
  <si>
    <t xml:space="preserve">LS = </t>
  </si>
  <si>
    <t xml:space="preserve">B = </t>
  </si>
  <si>
    <t>C =</t>
  </si>
  <si>
    <t>U =</t>
  </si>
  <si>
    <t>TH =</t>
  </si>
  <si>
    <t>Stärke (U)</t>
  </si>
  <si>
    <t xml:space="preserve">STB = </t>
  </si>
  <si>
    <t>800 - 930</t>
  </si>
  <si>
    <t>931 - 1050</t>
  </si>
  <si>
    <t>1051- 1180</t>
  </si>
  <si>
    <t>1181 - 1300</t>
  </si>
  <si>
    <t>1301 - 1430</t>
  </si>
  <si>
    <t xml:space="preserve">Länge Blende </t>
  </si>
  <si>
    <t>Blende LS und Seitenstücke</t>
  </si>
  <si>
    <t>H =</t>
  </si>
  <si>
    <t>Höhe (TH)</t>
  </si>
  <si>
    <t>Breite (STB)</t>
  </si>
  <si>
    <t xml:space="preserve">Hebedichtung oben </t>
  </si>
  <si>
    <t>(min 120 mm)</t>
  </si>
  <si>
    <t>Y =</t>
  </si>
  <si>
    <t>F</t>
  </si>
  <si>
    <t>(0-20 mm)</t>
  </si>
  <si>
    <t>F =</t>
  </si>
  <si>
    <t xml:space="preserve">T = </t>
  </si>
  <si>
    <t>Länge min.</t>
  </si>
  <si>
    <t>Pocket</t>
  </si>
  <si>
    <t>Länge Montageset</t>
  </si>
  <si>
    <t xml:space="preserve">C = </t>
  </si>
  <si>
    <t>B =</t>
  </si>
  <si>
    <t>Hawa Porta 100  HMD Acoustics
Hawa Porta 60 HMD Acoustics</t>
  </si>
  <si>
    <t>Hawa Porta 100 HMT Pocket Acosutics
Hawa Porta 60 HMT Pocket Acoustics</t>
  </si>
  <si>
    <t>Porta 60</t>
  </si>
  <si>
    <t>Porta 100</t>
  </si>
  <si>
    <t>057.3112.250</t>
  </si>
  <si>
    <t>057.3112.350</t>
  </si>
  <si>
    <t>057.3113.250</t>
  </si>
  <si>
    <t>057.3113.350</t>
  </si>
  <si>
    <t>Seitenstück</t>
  </si>
  <si>
    <t>(39 - 45 mm)</t>
  </si>
  <si>
    <t>LBM</t>
  </si>
  <si>
    <t>057.3179.200</t>
  </si>
  <si>
    <t>057.3179.250</t>
  </si>
  <si>
    <t>057.3178.071</t>
  </si>
  <si>
    <t xml:space="preserve">Push to open </t>
  </si>
  <si>
    <t>LMH</t>
  </si>
  <si>
    <t>Wall surface solution</t>
  </si>
  <si>
    <t>Pocket solution</t>
  </si>
  <si>
    <t>Details with closed frame</t>
  </si>
  <si>
    <t>Details with block frame</t>
  </si>
  <si>
    <t>Back</t>
  </si>
  <si>
    <t>Fully opening, left (Leading profile)</t>
  </si>
  <si>
    <t>Left 
fully opening</t>
  </si>
  <si>
    <t>Left
partially opening</t>
  </si>
  <si>
    <t>Right
fully opening</t>
  </si>
  <si>
    <t>Right 
partially opening</t>
  </si>
  <si>
    <t>Select</t>
  </si>
  <si>
    <t>Planning details</t>
  </si>
  <si>
    <t xml:space="preserve">Dimension Leading profile </t>
  </si>
  <si>
    <t>Accessories (optional)</t>
  </si>
  <si>
    <t>(Yes/No)</t>
  </si>
  <si>
    <t>Hawa Acoustics XS left</t>
  </si>
  <si>
    <t>Hawa Acoustics S left</t>
  </si>
  <si>
    <t>Hawa Acoustics M left</t>
  </si>
  <si>
    <t>Hawa Acoustics L left</t>
  </si>
  <si>
    <t>Hawa Acoustics XL left</t>
  </si>
  <si>
    <t>Acoustics left</t>
  </si>
  <si>
    <t>Acoustics right</t>
  </si>
  <si>
    <t xml:space="preserve">Hawa Acoustics XS right </t>
  </si>
  <si>
    <t xml:space="preserve">Hawa Acoustics S right </t>
  </si>
  <si>
    <t xml:space="preserve">Hawa Acoustics M right </t>
  </si>
  <si>
    <t xml:space="preserve">Hawa Acoustics L right </t>
  </si>
  <si>
    <t xml:space="preserve">Hawa Acoustics XL right </t>
  </si>
  <si>
    <t>Seal vertical</t>
  </si>
  <si>
    <t>Fitting Set Junior 100</t>
  </si>
  <si>
    <t>Fitting Set Porta 100</t>
  </si>
  <si>
    <t>Fitting Set Porta 60</t>
  </si>
  <si>
    <t>Door width</t>
  </si>
  <si>
    <t>Sets</t>
  </si>
  <si>
    <t>Vertical seal Ellipse seal 11.5mm total 7.7 m</t>
  </si>
  <si>
    <t>Assembly video Pocket</t>
  </si>
  <si>
    <t>To the plan</t>
  </si>
  <si>
    <t>Panel end component set left</t>
  </si>
  <si>
    <t>Panel end component set right</t>
  </si>
  <si>
    <t>Height</t>
  </si>
  <si>
    <t xml:space="preserve">Width </t>
  </si>
  <si>
    <t>Panel =</t>
  </si>
  <si>
    <t xml:space="preserve">Panel = </t>
  </si>
  <si>
    <t>Partially opening, left (Leading profile)</t>
  </si>
  <si>
    <t>Fully opening, right (Leading profile)</t>
  </si>
  <si>
    <t>Partially opening, right (Leading profile)</t>
  </si>
  <si>
    <t>Panel profile in aluminum</t>
  </si>
  <si>
    <t>Fully opening, left (Block frame)</t>
  </si>
  <si>
    <t>Wall projection</t>
  </si>
  <si>
    <t>Partially opening, left (Block frame)</t>
  </si>
  <si>
    <t xml:space="preserve">To the plan </t>
  </si>
  <si>
    <t>Fully opening, right (Block frame)</t>
  </si>
  <si>
    <t>Partially opening, right (Block frame)</t>
  </si>
  <si>
    <t>Selection</t>
  </si>
  <si>
    <t>Yes</t>
  </si>
  <si>
    <t>No</t>
  </si>
  <si>
    <t>Wall</t>
  </si>
  <si>
    <t>Ceiling</t>
  </si>
  <si>
    <t>Running track, anodized, pre-drilled 2000 mm</t>
  </si>
  <si>
    <t>Running track, anodized, pre-drilled 2500 mm</t>
  </si>
  <si>
    <t>Running track, anodized, pre-drilled 3000 mm</t>
  </si>
  <si>
    <t>Panel end component set, left</t>
  </si>
  <si>
    <t>Panel end component set, rechts</t>
  </si>
  <si>
    <t>Clip-on panel  2000 mm</t>
  </si>
  <si>
    <t>Clip-on panel  2500 mm</t>
  </si>
  <si>
    <t>Clip-on panel  3000mm</t>
  </si>
  <si>
    <t>Running track, aluminum, anodized, pre-drilled, 2000 mm</t>
  </si>
  <si>
    <t>Running track, aluminum, anodized, pre-drilled, 2200 mm</t>
  </si>
  <si>
    <t>Running track, aluminum, anodized, pre-drilled, 2500 mm</t>
  </si>
  <si>
    <t>Running track, aluminum, anodized, pre-drilled, 3000 mm</t>
  </si>
  <si>
    <t>Running track, aluminum, anodized, pre-drilled 2500 mm</t>
  </si>
  <si>
    <t>Running track, aluminum, anodized, pre-drilled 3500 mm</t>
  </si>
  <si>
    <t>Clip-on panel, aluminum, anodized 2500 mm</t>
  </si>
  <si>
    <t>Clip-on panel, aluminum, anodized 3500 mm</t>
  </si>
  <si>
    <t xml:space="preserve">
Set for mountable and demountable top track for 2035 mm</t>
  </si>
  <si>
    <t xml:space="preserve">
Set for mountable and demountable top track for 2535 mm</t>
  </si>
  <si>
    <t xml:space="preserve">
Set for mountable and demountable top track for 3035 mm</t>
  </si>
  <si>
    <t>Panel end component plastic, anthracite, 95 mm</t>
  </si>
  <si>
    <t>Assembly set Hawa Porta 60/100, 2000 mm</t>
  </si>
  <si>
    <t>Assembly set Hawa Porta 60/100, 2500 mm</t>
  </si>
  <si>
    <t>Spring loaded buffer Hawa Porta 60/100</t>
  </si>
  <si>
    <t>Push-to-open Hawa Porta 100, 40–100 kg, 1 piece</t>
  </si>
  <si>
    <t>Spring loaded stopper for Hawa Junior 80/100</t>
  </si>
  <si>
    <t>Accessories</t>
  </si>
  <si>
    <t>Right
partially opening</t>
  </si>
  <si>
    <t>Fully opening, left (Closed frame)</t>
  </si>
  <si>
    <t xml:space="preserve">Dimension Closed frame </t>
  </si>
  <si>
    <t xml:space="preserve">Dimension Block frame </t>
  </si>
  <si>
    <t>Panel end component left</t>
  </si>
  <si>
    <t>Panel end component right</t>
  </si>
  <si>
    <t>Partially opening, left (Closed frame)</t>
  </si>
  <si>
    <t>Dimension Closed frame</t>
  </si>
  <si>
    <t>Detail Closed frame</t>
  </si>
  <si>
    <t>Fully opening, right (Closed frame)</t>
  </si>
  <si>
    <t>Partially opening, right (Closed frame)</t>
  </si>
  <si>
    <t xml:space="preserve">                             Fully opening, left</t>
  </si>
  <si>
    <t>Spring loaded in Pocket</t>
  </si>
  <si>
    <t xml:space="preserve">                              Partially opening, left </t>
  </si>
  <si>
    <t xml:space="preserve">                             Fully opening, right</t>
  </si>
  <si>
    <t xml:space="preserve">                            Partially opening, right</t>
  </si>
  <si>
    <t>Detail with closed frame</t>
  </si>
  <si>
    <t xml:space="preserve">Details neutral 
with leading profile </t>
  </si>
  <si>
    <t>Panel end component plastic
 (Le/Ri)</t>
  </si>
  <si>
    <t>Choose set</t>
  </si>
  <si>
    <t>Fully opening, left (Leaning profile)</t>
  </si>
  <si>
    <t>Dimension Block frame</t>
  </si>
  <si>
    <t>or</t>
  </si>
  <si>
    <r>
      <t xml:space="preserve">(Yes/No) </t>
    </r>
    <r>
      <rPr>
        <b/>
        <sz val="11"/>
        <color rgb="FFFF0000"/>
        <rFont val="Calibri"/>
        <family val="2"/>
        <scheme val="minor"/>
      </rPr>
      <t>only at Porta 100!</t>
    </r>
  </si>
  <si>
    <t xml:space="preserve">                             Partially opening, left</t>
  </si>
  <si>
    <t xml:space="preserve">                             Partially opening, right</t>
  </si>
  <si>
    <t>Parts list</t>
  </si>
  <si>
    <t xml:space="preserve">Item no. </t>
  </si>
  <si>
    <t xml:space="preserve">Quantity </t>
  </si>
  <si>
    <t>Description</t>
  </si>
  <si>
    <t>(fixed dimension 30 mm)</t>
  </si>
  <si>
    <t>Header seal top</t>
  </si>
  <si>
    <t>Floor seal bottom</t>
  </si>
  <si>
    <t>Number</t>
  </si>
  <si>
    <t>Designation</t>
  </si>
  <si>
    <t>Article no.</t>
  </si>
  <si>
    <t>Assembly video Prewall</t>
  </si>
  <si>
    <t>Define the type of installation</t>
  </si>
  <si>
    <t>Select installation situation - Leading profile</t>
  </si>
  <si>
    <t>Door leaf details</t>
  </si>
  <si>
    <t>Door thickness</t>
  </si>
  <si>
    <t>Door weight</t>
  </si>
  <si>
    <t>Your door weight</t>
  </si>
  <si>
    <t>Lateral component =</t>
  </si>
  <si>
    <t>without lateral component</t>
  </si>
  <si>
    <t>with 1x lateral component</t>
  </si>
  <si>
    <t>with 2x lateral component</t>
  </si>
  <si>
    <t>Cutting dimensions</t>
  </si>
  <si>
    <r>
      <rPr>
        <sz val="11"/>
        <color theme="1"/>
        <rFont val="Calibri"/>
        <family val="2"/>
        <scheme val="minor"/>
      </rPr>
      <t>Door recess Y</t>
    </r>
  </si>
  <si>
    <t>Select installation situation - Block frame</t>
  </si>
  <si>
    <t>Select installation situation - Closed frame</t>
  </si>
  <si>
    <t>Frame rebate dimensions</t>
  </si>
  <si>
    <t>Select installation situation</t>
  </si>
  <si>
    <r>
      <t>(</t>
    </r>
    <r>
      <rPr>
        <sz val="11"/>
        <color theme="1"/>
        <rFont val="Calibri"/>
        <family val="2"/>
        <scheme val="minor"/>
      </rPr>
      <t>fixed dimension 30 mm)</t>
    </r>
  </si>
  <si>
    <t>V1.3 08.06.2022/RAE Technical changes reserved. All statements without guarantee.</t>
  </si>
  <si>
    <t>Planning aid Hawa Junior 100 Acoustics and Hawa Porta 60/100 Acoustics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</si>
</sst>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8">
    <xf numFmtId="0" fontId="0" fillId="0" borderId="0" xfId="0"/>
    <xf numFmtId="0" fontId="0" fillId="5" borderId="0" xfId="0" applyFill="1"/>
    <xf numFmtId="0" fontId="0" fillId="2" borderId="1" xfId="0" applyFill="1" applyBorder="1"/>
    <xf numFmtId="0" fontId="1" fillId="5" borderId="0" xfId="0" applyFont="1" applyFill="1"/>
    <xf numFmtId="2" fontId="0" fillId="4" borderId="1" xfId="0" applyNumberFormat="1" applyFill="1" applyBorder="1"/>
    <xf numFmtId="0" fontId="0" fillId="7" borderId="0" xfId="0" applyFill="1"/>
    <xf numFmtId="0" fontId="1" fillId="7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4" fillId="0" borderId="0" xfId="1"/>
    <xf numFmtId="0" fontId="0" fillId="9" borderId="14" xfId="0" applyFill="1" applyBorder="1"/>
    <xf numFmtId="0" fontId="0" fillId="9" borderId="0" xfId="0" applyFill="1"/>
    <xf numFmtId="0" fontId="0" fillId="10" borderId="11" xfId="0" applyFill="1" applyBorder="1"/>
    <xf numFmtId="0" fontId="2" fillId="5" borderId="0" xfId="0" applyFont="1" applyFill="1"/>
    <xf numFmtId="0" fontId="0" fillId="5" borderId="1" xfId="0" applyFill="1" applyBorder="1"/>
    <xf numFmtId="0" fontId="10" fillId="5" borderId="0" xfId="0" applyFont="1" applyFill="1"/>
    <xf numFmtId="0" fontId="11" fillId="5" borderId="0" xfId="0" applyFont="1" applyFill="1"/>
    <xf numFmtId="0" fontId="0" fillId="5" borderId="0" xfId="0" applyFill="1" applyAlignment="1">
      <alignment horizontal="center"/>
    </xf>
    <xf numFmtId="0" fontId="13" fillId="5" borderId="0" xfId="0" applyFont="1" applyFill="1"/>
    <xf numFmtId="0" fontId="14" fillId="5" borderId="0" xfId="0" applyFont="1" applyFill="1"/>
    <xf numFmtId="0" fontId="1" fillId="5" borderId="0" xfId="0" applyFont="1" applyFill="1" applyBorder="1"/>
    <xf numFmtId="0" fontId="1" fillId="5" borderId="5" xfId="0" applyFont="1" applyFill="1" applyBorder="1"/>
    <xf numFmtId="0" fontId="0" fillId="9" borderId="0" xfId="0" applyFill="1" applyAlignment="1">
      <alignment horizontal="right"/>
    </xf>
    <xf numFmtId="0" fontId="0" fillId="2" borderId="1" xfId="0" applyFill="1" applyBorder="1" applyProtection="1">
      <protection locked="0"/>
    </xf>
    <xf numFmtId="0" fontId="0" fillId="5" borderId="0" xfId="0" applyFill="1" applyProtection="1">
      <protection locked="0"/>
    </xf>
    <xf numFmtId="0" fontId="9" fillId="8" borderId="13" xfId="0" applyFont="1" applyFill="1" applyBorder="1" applyAlignment="1" applyProtection="1">
      <alignment horizontal="center" vertical="center"/>
    </xf>
    <xf numFmtId="0" fontId="0" fillId="0" borderId="0" xfId="0" applyProtection="1"/>
    <xf numFmtId="0" fontId="9" fillId="0" borderId="13" xfId="0" applyFont="1" applyBorder="1" applyAlignment="1" applyProtection="1">
      <alignment horizontal="left" vertical="center" wrapText="1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5" borderId="0" xfId="0" applyFont="1" applyFill="1"/>
    <xf numFmtId="0" fontId="15" fillId="5" borderId="0" xfId="0" applyFont="1" applyFill="1"/>
    <xf numFmtId="0" fontId="4" fillId="5" borderId="15" xfId="1" applyFill="1" applyBorder="1" applyAlignment="1">
      <alignment horizontal="center"/>
    </xf>
    <xf numFmtId="0" fontId="4" fillId="5" borderId="16" xfId="1" applyFill="1" applyBorder="1" applyAlignment="1">
      <alignment horizontal="center"/>
    </xf>
    <xf numFmtId="0" fontId="4" fillId="5" borderId="17" xfId="1" applyFill="1" applyBorder="1" applyAlignment="1">
      <alignment horizontal="center"/>
    </xf>
    <xf numFmtId="0" fontId="4" fillId="5" borderId="18" xfId="1" applyFill="1" applyBorder="1" applyAlignment="1">
      <alignment horizontal="center"/>
    </xf>
    <xf numFmtId="0" fontId="4" fillId="5" borderId="0" xfId="1" applyFill="1" applyBorder="1" applyAlignment="1">
      <alignment horizontal="center"/>
    </xf>
    <xf numFmtId="0" fontId="4" fillId="5" borderId="19" xfId="1" applyFill="1" applyBorder="1" applyAlignment="1">
      <alignment horizontal="center"/>
    </xf>
    <xf numFmtId="0" fontId="4" fillId="5" borderId="20" xfId="1" applyFill="1" applyBorder="1" applyAlignment="1">
      <alignment horizontal="center"/>
    </xf>
    <xf numFmtId="0" fontId="4" fillId="5" borderId="21" xfId="1" applyFill="1" applyBorder="1" applyAlignment="1">
      <alignment horizontal="center"/>
    </xf>
    <xf numFmtId="0" fontId="4" fillId="5" borderId="22" xfId="1" applyFill="1" applyBorder="1" applyAlignment="1">
      <alignment horizontal="center"/>
    </xf>
    <xf numFmtId="0" fontId="4" fillId="5" borderId="15" xfId="1" quotePrefix="1" applyFill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13" fillId="9" borderId="23" xfId="0" applyFont="1" applyFill="1" applyBorder="1" applyAlignment="1">
      <alignment horizontal="center"/>
    </xf>
    <xf numFmtId="0" fontId="13" fillId="9" borderId="24" xfId="0" applyFont="1" applyFill="1" applyBorder="1" applyAlignment="1">
      <alignment horizontal="center"/>
    </xf>
    <xf numFmtId="0" fontId="13" fillId="9" borderId="25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6" fillId="5" borderId="2" xfId="1" applyFont="1" applyFill="1" applyBorder="1" applyAlignment="1">
      <alignment horizontal="center" vertical="center"/>
    </xf>
    <xf numFmtId="0" fontId="6" fillId="5" borderId="4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/>
    </xf>
    <xf numFmtId="0" fontId="5" fillId="5" borderId="3" xfId="1" applyFont="1" applyFill="1" applyBorder="1" applyAlignment="1">
      <alignment horizontal="center"/>
    </xf>
    <xf numFmtId="0" fontId="5" fillId="5" borderId="4" xfId="1" applyFont="1" applyFill="1" applyBorder="1" applyAlignment="1">
      <alignment horizontal="center"/>
    </xf>
    <xf numFmtId="0" fontId="5" fillId="5" borderId="5" xfId="1" applyFont="1" applyFill="1" applyBorder="1" applyAlignment="1">
      <alignment horizontal="center"/>
    </xf>
    <xf numFmtId="0" fontId="5" fillId="5" borderId="0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7" xfId="1" applyFont="1" applyFill="1" applyBorder="1" applyAlignment="1">
      <alignment horizontal="center"/>
    </xf>
    <xf numFmtId="0" fontId="5" fillId="5" borderId="8" xfId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wrapText="1"/>
    </xf>
    <xf numFmtId="0" fontId="5" fillId="0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/>
    </xf>
    <xf numFmtId="0" fontId="5" fillId="5" borderId="2" xfId="1" applyFont="1" applyFill="1" applyBorder="1" applyAlignment="1">
      <alignment horizontal="center" wrapText="1"/>
    </xf>
    <xf numFmtId="0" fontId="4" fillId="5" borderId="2" xfId="1" applyFill="1" applyBorder="1" applyAlignment="1">
      <alignment horizontal="center" wrapText="1"/>
    </xf>
    <xf numFmtId="0" fontId="4" fillId="5" borderId="4" xfId="1" applyFill="1" applyBorder="1" applyAlignment="1">
      <alignment horizontal="center"/>
    </xf>
    <xf numFmtId="0" fontId="4" fillId="5" borderId="5" xfId="1" applyFill="1" applyBorder="1" applyAlignment="1">
      <alignment horizontal="center"/>
    </xf>
    <xf numFmtId="0" fontId="4" fillId="5" borderId="6" xfId="1" applyFill="1" applyBorder="1" applyAlignment="1">
      <alignment horizontal="center"/>
    </xf>
    <xf numFmtId="0" fontId="4" fillId="5" borderId="7" xfId="1" applyFill="1" applyBorder="1" applyAlignment="1">
      <alignment horizontal="center"/>
    </xf>
    <xf numFmtId="0" fontId="4" fillId="5" borderId="9" xfId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" fillId="0" borderId="2" xfId="1" applyFill="1" applyBorder="1" applyAlignment="1">
      <alignment horizontal="center" wrapText="1"/>
    </xf>
    <xf numFmtId="0" fontId="4" fillId="0" borderId="4" xfId="1" applyFill="1" applyBorder="1" applyAlignment="1">
      <alignment horizontal="center"/>
    </xf>
    <xf numFmtId="0" fontId="4" fillId="0" borderId="5" xfId="1" applyFill="1" applyBorder="1" applyAlignment="1">
      <alignment horizontal="center"/>
    </xf>
    <xf numFmtId="0" fontId="4" fillId="0" borderId="6" xfId="1" applyFill="1" applyBorder="1" applyAlignment="1">
      <alignment horizontal="center"/>
    </xf>
    <xf numFmtId="0" fontId="4" fillId="0" borderId="7" xfId="1" applyFill="1" applyBorder="1" applyAlignment="1">
      <alignment horizontal="center"/>
    </xf>
    <xf numFmtId="0" fontId="4" fillId="0" borderId="9" xfId="1" applyFill="1" applyBorder="1" applyAlignment="1">
      <alignment horizontal="center"/>
    </xf>
    <xf numFmtId="0" fontId="4" fillId="0" borderId="2" xfId="1" applyBorder="1" applyAlignment="1">
      <alignment horizontal="center" wrapText="1"/>
    </xf>
    <xf numFmtId="0" fontId="4" fillId="0" borderId="4" xfId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6" xfId="1" applyBorder="1" applyAlignment="1">
      <alignment horizontal="center"/>
    </xf>
    <xf numFmtId="0" fontId="4" fillId="0" borderId="7" xfId="1" applyBorder="1" applyAlignment="1">
      <alignment horizontal="center"/>
    </xf>
    <xf numFmtId="0" fontId="4" fillId="0" borderId="9" xfId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12" fillId="5" borderId="2" xfId="1" applyFont="1" applyFill="1" applyBorder="1" applyAlignment="1">
      <alignment horizontal="center" vertical="center"/>
    </xf>
    <xf numFmtId="0" fontId="12" fillId="5" borderId="4" xfId="1" applyFont="1" applyFill="1" applyBorder="1" applyAlignment="1">
      <alignment horizontal="center" vertical="center"/>
    </xf>
    <xf numFmtId="0" fontId="12" fillId="5" borderId="7" xfId="1" applyFont="1" applyFill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3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'P P'!A1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#J_P!A1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0.png"/><Relationship Id="rId5" Type="http://schemas.openxmlformats.org/officeDocument/2006/relationships/image" Target="../media/image32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18.png"/><Relationship Id="rId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P J B L T 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B L G '!A1"/><Relationship Id="rId6" Type="http://schemas.openxmlformats.org/officeDocument/2006/relationships/hyperlink" Target="#'P J B R T  '!A1"/><Relationship Id="rId5" Type="http://schemas.openxmlformats.org/officeDocument/2006/relationships/hyperlink" Target="#'P J B R G '!A1"/><Relationship Id="rId4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8.png"/><Relationship Id="rId1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39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38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4.png"/><Relationship Id="rId1" Type="http://schemas.openxmlformats.org/officeDocument/2006/relationships/image" Target="../media/image25.png"/><Relationship Id="rId4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4.png"/><Relationship Id="rId7" Type="http://schemas.openxmlformats.org/officeDocument/2006/relationships/image" Target="../media/image4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9.png"/><Relationship Id="rId5" Type="http://schemas.openxmlformats.org/officeDocument/2006/relationships/image" Target="../media/image38.png"/><Relationship Id="rId4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42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Situation J'!A1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hyperlink" Target="#'Art J P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P J U L G  '!A1"/><Relationship Id="rId7" Type="http://schemas.openxmlformats.org/officeDocument/2006/relationships/image" Target="../media/image13.png"/><Relationship Id="rId2" Type="http://schemas.openxmlformats.org/officeDocument/2006/relationships/image" Target="../media/image15.png"/><Relationship Id="rId1" Type="http://schemas.openxmlformats.org/officeDocument/2006/relationships/hyperlink" Target="#'P J U R T '!A1"/><Relationship Id="rId6" Type="http://schemas.openxmlformats.org/officeDocument/2006/relationships/hyperlink" Target="#'P J U R G  '!A1"/><Relationship Id="rId5" Type="http://schemas.openxmlformats.org/officeDocument/2006/relationships/hyperlink" Target="#'P J U L T '!A1"/><Relationship Id="rId4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3.png"/><Relationship Id="rId1" Type="http://schemas.openxmlformats.org/officeDocument/2006/relationships/image" Target="../media/image16.png"/><Relationship Id="rId5" Type="http://schemas.openxmlformats.org/officeDocument/2006/relationships/image" Target="../media/image44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21.png"/><Relationship Id="rId7" Type="http://schemas.openxmlformats.org/officeDocument/2006/relationships/image" Target="../media/image46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45.png"/><Relationship Id="rId5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3.png"/><Relationship Id="rId1" Type="http://schemas.openxmlformats.org/officeDocument/2006/relationships/image" Target="../media/image25.png"/><Relationship Id="rId5" Type="http://schemas.openxmlformats.org/officeDocument/2006/relationships/image" Target="../media/image44.png"/><Relationship Id="rId4" Type="http://schemas.openxmlformats.org/officeDocument/2006/relationships/image" Target="../media/image4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.png"/><Relationship Id="rId7" Type="http://schemas.openxmlformats.org/officeDocument/2006/relationships/image" Target="../media/image49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43.png"/><Relationship Id="rId5" Type="http://schemas.openxmlformats.org/officeDocument/2006/relationships/image" Target="../media/image44.png"/><Relationship Id="rId10" Type="http://schemas.openxmlformats.org/officeDocument/2006/relationships/image" Target="../media/image46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1.png"/><Relationship Id="rId1" Type="http://schemas.openxmlformats.org/officeDocument/2006/relationships/image" Target="../media/image30.png"/><Relationship Id="rId5" Type="http://schemas.openxmlformats.org/officeDocument/2006/relationships/image" Target="../media/image13.png"/><Relationship Id="rId4" Type="http://schemas.openxmlformats.org/officeDocument/2006/relationships/image" Target="../media/image4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4.png"/><Relationship Id="rId7" Type="http://schemas.openxmlformats.org/officeDocument/2006/relationships/image" Target="../media/image4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52.png"/><Relationship Id="rId4" Type="http://schemas.openxmlformats.org/officeDocument/2006/relationships/image" Target="../media/image43.png"/><Relationship Id="rId9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5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Art J B'!A1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hyperlink" Target="#'Art J N'!A1"/><Relationship Id="rId6" Type="http://schemas.openxmlformats.org/officeDocument/2006/relationships/image" Target="../media/image12.png"/><Relationship Id="rId5" Type="http://schemas.openxmlformats.org/officeDocument/2006/relationships/hyperlink" Target="#'Art J U'!A1"/><Relationship Id="rId4" Type="http://schemas.openxmlformats.org/officeDocument/2006/relationships/image" Target="../media/image11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5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4.png"/><Relationship Id="rId5" Type="http://schemas.openxmlformats.org/officeDocument/2006/relationships/image" Target="../media/image43.png"/><Relationship Id="rId10" Type="http://schemas.openxmlformats.org/officeDocument/2006/relationships/image" Target="../media/image34.png"/><Relationship Id="rId4" Type="http://schemas.openxmlformats.org/officeDocument/2006/relationships/image" Target="../media/image26.png"/><Relationship Id="rId9" Type="http://schemas.openxmlformats.org/officeDocument/2006/relationships/image" Target="../media/image5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 J P L T '!A1"/><Relationship Id="rId7" Type="http://schemas.openxmlformats.org/officeDocument/2006/relationships/image" Target="../media/image57.png"/><Relationship Id="rId2" Type="http://schemas.openxmlformats.org/officeDocument/2006/relationships/image" Target="../media/image14.png"/><Relationship Id="rId1" Type="http://schemas.openxmlformats.org/officeDocument/2006/relationships/hyperlink" Target="#'P J P L G'!A1"/><Relationship Id="rId6" Type="http://schemas.openxmlformats.org/officeDocument/2006/relationships/hyperlink" Target="#'P J P R T'!A1"/><Relationship Id="rId5" Type="http://schemas.openxmlformats.org/officeDocument/2006/relationships/hyperlink" Target="#'P J P R G'!A1"/><Relationship Id="rId4" Type="http://schemas.openxmlformats.org/officeDocument/2006/relationships/image" Target="../media/image1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0" Type="http://schemas.openxmlformats.org/officeDocument/2006/relationships/image" Target="../media/image67.png"/><Relationship Id="rId4" Type="http://schemas.openxmlformats.org/officeDocument/2006/relationships/image" Target="../media/image60.png"/><Relationship Id="rId9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9.png"/><Relationship Id="rId1" Type="http://schemas.openxmlformats.org/officeDocument/2006/relationships/image" Target="../media/image69.png"/><Relationship Id="rId4" Type="http://schemas.openxmlformats.org/officeDocument/2006/relationships/image" Target="../media/image5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61.png"/><Relationship Id="rId7" Type="http://schemas.openxmlformats.org/officeDocument/2006/relationships/image" Target="../media/image6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69.png"/><Relationship Id="rId10" Type="http://schemas.openxmlformats.org/officeDocument/2006/relationships/image" Target="../media/image67.png"/><Relationship Id="rId4" Type="http://schemas.openxmlformats.org/officeDocument/2006/relationships/image" Target="../media/image62.png"/><Relationship Id="rId9" Type="http://schemas.openxmlformats.org/officeDocument/2006/relationships/image" Target="../media/image6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4" Type="http://schemas.openxmlformats.org/officeDocument/2006/relationships/image" Target="../media/image57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6.png"/><Relationship Id="rId11" Type="http://schemas.openxmlformats.org/officeDocument/2006/relationships/image" Target="../media/image68.png"/><Relationship Id="rId5" Type="http://schemas.openxmlformats.org/officeDocument/2006/relationships/image" Target="../media/image70.png"/><Relationship Id="rId10" Type="http://schemas.openxmlformats.org/officeDocument/2006/relationships/image" Target="../media/image67.png"/><Relationship Id="rId4" Type="http://schemas.openxmlformats.org/officeDocument/2006/relationships/image" Target="../media/image71.png"/><Relationship Id="rId9" Type="http://schemas.openxmlformats.org/officeDocument/2006/relationships/image" Target="../media/image6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2.png"/><Relationship Id="rId1" Type="http://schemas.openxmlformats.org/officeDocument/2006/relationships/image" Target="../media/image70.png"/><Relationship Id="rId4" Type="http://schemas.openxmlformats.org/officeDocument/2006/relationships/image" Target="../media/image57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6.png"/><Relationship Id="rId11" Type="http://schemas.openxmlformats.org/officeDocument/2006/relationships/image" Target="../media/image68.png"/><Relationship Id="rId5" Type="http://schemas.openxmlformats.org/officeDocument/2006/relationships/image" Target="../media/image70.png"/><Relationship Id="rId10" Type="http://schemas.openxmlformats.org/officeDocument/2006/relationships/image" Target="../media/image67.png"/><Relationship Id="rId4" Type="http://schemas.openxmlformats.org/officeDocument/2006/relationships/image" Target="../media/image72.png"/><Relationship Id="rId9" Type="http://schemas.openxmlformats.org/officeDocument/2006/relationships/image" Target="../media/image6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 J N L T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N L G'!A1"/><Relationship Id="rId6" Type="http://schemas.openxmlformats.org/officeDocument/2006/relationships/hyperlink" Target="#'P J N R T '!A1"/><Relationship Id="rId5" Type="http://schemas.openxmlformats.org/officeDocument/2006/relationships/hyperlink" Target="#'P J N R G '!A1"/><Relationship Id="rId4" Type="http://schemas.openxmlformats.org/officeDocument/2006/relationships/image" Target="../media/image1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Art P P'!A1"/><Relationship Id="rId2" Type="http://schemas.openxmlformats.org/officeDocument/2006/relationships/image" Target="../media/image8.png"/><Relationship Id="rId1" Type="http://schemas.openxmlformats.org/officeDocument/2006/relationships/hyperlink" Target="#'Situation P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hyperlink" Target="#'Art P N '!A1"/><Relationship Id="rId7" Type="http://schemas.openxmlformats.org/officeDocument/2006/relationships/hyperlink" Target="#'Art P U '!A1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6" Type="http://schemas.openxmlformats.org/officeDocument/2006/relationships/image" Target="../media/image76.png"/><Relationship Id="rId5" Type="http://schemas.openxmlformats.org/officeDocument/2006/relationships/hyperlink" Target="#'Art P B '!A1"/><Relationship Id="rId4" Type="http://schemas.openxmlformats.org/officeDocument/2006/relationships/image" Target="../media/image75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3" Type="http://schemas.openxmlformats.org/officeDocument/2006/relationships/hyperlink" Target="#'P P N L T '!A1"/><Relationship Id="rId7" Type="http://schemas.openxmlformats.org/officeDocument/2006/relationships/image" Target="../media/image73.png"/><Relationship Id="rId2" Type="http://schemas.openxmlformats.org/officeDocument/2006/relationships/image" Target="../media/image14.png"/><Relationship Id="rId1" Type="http://schemas.openxmlformats.org/officeDocument/2006/relationships/hyperlink" Target="#'P P N L G '!A1"/><Relationship Id="rId6" Type="http://schemas.openxmlformats.org/officeDocument/2006/relationships/hyperlink" Target="#'P P N R T '!A1"/><Relationship Id="rId5" Type="http://schemas.openxmlformats.org/officeDocument/2006/relationships/hyperlink" Target="#'P P N R G '!A1"/><Relationship Id="rId4" Type="http://schemas.openxmlformats.org/officeDocument/2006/relationships/image" Target="../media/image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17.png"/><Relationship Id="rId1" Type="http://schemas.openxmlformats.org/officeDocument/2006/relationships/image" Target="../media/image78.png"/><Relationship Id="rId5" Type="http://schemas.openxmlformats.org/officeDocument/2006/relationships/image" Target="../media/image79.png"/><Relationship Id="rId4" Type="http://schemas.openxmlformats.org/officeDocument/2006/relationships/image" Target="../media/image74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7" Type="http://schemas.openxmlformats.org/officeDocument/2006/relationships/image" Target="../media/image83.png"/><Relationship Id="rId2" Type="http://schemas.openxmlformats.org/officeDocument/2006/relationships/image" Target="../media/image79.png"/><Relationship Id="rId1" Type="http://schemas.openxmlformats.org/officeDocument/2006/relationships/image" Target="../media/image4.png"/><Relationship Id="rId6" Type="http://schemas.openxmlformats.org/officeDocument/2006/relationships/image" Target="../media/image78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7" Type="http://schemas.openxmlformats.org/officeDocument/2006/relationships/image" Target="../media/image88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87.png"/><Relationship Id="rId5" Type="http://schemas.openxmlformats.org/officeDocument/2006/relationships/image" Target="../media/image82.png"/><Relationship Id="rId4" Type="http://schemas.openxmlformats.org/officeDocument/2006/relationships/image" Target="../media/image86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79.png"/><Relationship Id="rId4" Type="http://schemas.openxmlformats.org/officeDocument/2006/relationships/image" Target="../media/image74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7" Type="http://schemas.openxmlformats.org/officeDocument/2006/relationships/image" Target="../media/image90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89.png"/><Relationship Id="rId4" Type="http://schemas.openxmlformats.org/officeDocument/2006/relationships/image" Target="../media/image8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79.png"/><Relationship Id="rId4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79.png"/><Relationship Id="rId4" Type="http://schemas.openxmlformats.org/officeDocument/2006/relationships/image" Target="../media/image36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3" Type="http://schemas.openxmlformats.org/officeDocument/2006/relationships/hyperlink" Target="#'P P B L T '!A1"/><Relationship Id="rId7" Type="http://schemas.openxmlformats.org/officeDocument/2006/relationships/image" Target="../media/image73.png"/><Relationship Id="rId2" Type="http://schemas.openxmlformats.org/officeDocument/2006/relationships/image" Target="../media/image14.png"/><Relationship Id="rId1" Type="http://schemas.openxmlformats.org/officeDocument/2006/relationships/hyperlink" Target="#'P P B L G '!A1"/><Relationship Id="rId6" Type="http://schemas.openxmlformats.org/officeDocument/2006/relationships/hyperlink" Target="#'P P B R T '!A1"/><Relationship Id="rId5" Type="http://schemas.openxmlformats.org/officeDocument/2006/relationships/hyperlink" Target="#'P P B R G '!A1"/><Relationship Id="rId4" Type="http://schemas.openxmlformats.org/officeDocument/2006/relationships/image" Target="../media/image1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92.png"/><Relationship Id="rId4" Type="http://schemas.openxmlformats.org/officeDocument/2006/relationships/image" Target="../media/image7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7" Type="http://schemas.openxmlformats.org/officeDocument/2006/relationships/image" Target="../media/image16.png"/><Relationship Id="rId2" Type="http://schemas.openxmlformats.org/officeDocument/2006/relationships/image" Target="../media/image80.png"/><Relationship Id="rId1" Type="http://schemas.openxmlformats.org/officeDocument/2006/relationships/image" Target="../media/image4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8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png"/><Relationship Id="rId2" Type="http://schemas.openxmlformats.org/officeDocument/2006/relationships/image" Target="../media/image94.png"/><Relationship Id="rId1" Type="http://schemas.openxmlformats.org/officeDocument/2006/relationships/image" Target="../media/image2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4.png"/><Relationship Id="rId5" Type="http://schemas.openxmlformats.org/officeDocument/2006/relationships/image" Target="../media/image92.png"/><Relationship Id="rId4" Type="http://schemas.openxmlformats.org/officeDocument/2006/relationships/image" Target="../media/image8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30.png"/><Relationship Id="rId5" Type="http://schemas.openxmlformats.org/officeDocument/2006/relationships/image" Target="../media/image92.png"/><Relationship Id="rId4" Type="http://schemas.openxmlformats.org/officeDocument/2006/relationships/image" Target="../media/image3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7" Type="http://schemas.openxmlformats.org/officeDocument/2006/relationships/image" Target="../media/image90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96.png"/><Relationship Id="rId4" Type="http://schemas.openxmlformats.org/officeDocument/2006/relationships/image" Target="../media/image92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92.png"/><Relationship Id="rId4" Type="http://schemas.openxmlformats.org/officeDocument/2006/relationships/image" Target="../media/image7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92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3" Type="http://schemas.openxmlformats.org/officeDocument/2006/relationships/hyperlink" Target="#'P P U L T  '!A1"/><Relationship Id="rId7" Type="http://schemas.openxmlformats.org/officeDocument/2006/relationships/image" Target="../media/image73.png"/><Relationship Id="rId2" Type="http://schemas.openxmlformats.org/officeDocument/2006/relationships/image" Target="../media/image14.png"/><Relationship Id="rId1" Type="http://schemas.openxmlformats.org/officeDocument/2006/relationships/hyperlink" Target="#'P P U L G '!A1"/><Relationship Id="rId6" Type="http://schemas.openxmlformats.org/officeDocument/2006/relationships/hyperlink" Target="#'P P U R T '!A1"/><Relationship Id="rId5" Type="http://schemas.openxmlformats.org/officeDocument/2006/relationships/hyperlink" Target="#'P P U R G  '!A1"/><Relationship Id="rId4" Type="http://schemas.openxmlformats.org/officeDocument/2006/relationships/image" Target="../media/image15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97.png"/><Relationship Id="rId1" Type="http://schemas.openxmlformats.org/officeDocument/2006/relationships/image" Target="../media/image16.png"/><Relationship Id="rId6" Type="http://schemas.openxmlformats.org/officeDocument/2006/relationships/image" Target="../media/image44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3" Type="http://schemas.openxmlformats.org/officeDocument/2006/relationships/image" Target="../media/image81.png"/><Relationship Id="rId7" Type="http://schemas.openxmlformats.org/officeDocument/2006/relationships/image" Target="../media/image93.png"/><Relationship Id="rId2" Type="http://schemas.openxmlformats.org/officeDocument/2006/relationships/image" Target="../media/image80.png"/><Relationship Id="rId1" Type="http://schemas.openxmlformats.org/officeDocument/2006/relationships/image" Target="../media/image4.png"/><Relationship Id="rId6" Type="http://schemas.openxmlformats.org/officeDocument/2006/relationships/image" Target="../media/image44.png"/><Relationship Id="rId5" Type="http://schemas.openxmlformats.org/officeDocument/2006/relationships/image" Target="../media/image97.png"/><Relationship Id="rId4" Type="http://schemas.openxmlformats.org/officeDocument/2006/relationships/image" Target="../media/image82.png"/><Relationship Id="rId9" Type="http://schemas.openxmlformats.org/officeDocument/2006/relationships/image" Target="../media/image46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4.png"/><Relationship Id="rId1" Type="http://schemas.openxmlformats.org/officeDocument/2006/relationships/image" Target="../media/image95.png"/><Relationship Id="rId6" Type="http://schemas.openxmlformats.org/officeDocument/2006/relationships/image" Target="../media/image44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86.png"/><Relationship Id="rId7" Type="http://schemas.openxmlformats.org/officeDocument/2006/relationships/image" Target="../media/image94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44.png"/><Relationship Id="rId5" Type="http://schemas.openxmlformats.org/officeDocument/2006/relationships/image" Target="../media/image97.png"/><Relationship Id="rId4" Type="http://schemas.openxmlformats.org/officeDocument/2006/relationships/image" Target="../media/image82.png"/><Relationship Id="rId9" Type="http://schemas.openxmlformats.org/officeDocument/2006/relationships/image" Target="../media/image46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97.png"/><Relationship Id="rId1" Type="http://schemas.openxmlformats.org/officeDocument/2006/relationships/image" Target="../media/image30.png"/><Relationship Id="rId6" Type="http://schemas.openxmlformats.org/officeDocument/2006/relationships/image" Target="../media/image51.png"/><Relationship Id="rId5" Type="http://schemas.openxmlformats.org/officeDocument/2006/relationships/image" Target="../media/image31.png"/><Relationship Id="rId4" Type="http://schemas.openxmlformats.org/officeDocument/2006/relationships/image" Target="../media/image74.pn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82.png"/><Relationship Id="rId7" Type="http://schemas.openxmlformats.org/officeDocument/2006/relationships/image" Target="../media/image90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6.png"/><Relationship Id="rId5" Type="http://schemas.openxmlformats.org/officeDocument/2006/relationships/image" Target="../media/image51.png"/><Relationship Id="rId4" Type="http://schemas.openxmlformats.org/officeDocument/2006/relationships/image" Target="../media/image97.png"/><Relationship Id="rId9" Type="http://schemas.openxmlformats.org/officeDocument/2006/relationships/image" Target="../media/image46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97.png"/><Relationship Id="rId1" Type="http://schemas.openxmlformats.org/officeDocument/2006/relationships/image" Target="../media/image34.png"/><Relationship Id="rId6" Type="http://schemas.openxmlformats.org/officeDocument/2006/relationships/image" Target="../media/image51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34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1.png"/><Relationship Id="rId5" Type="http://schemas.openxmlformats.org/officeDocument/2006/relationships/image" Target="../media/image97.png"/><Relationship Id="rId4" Type="http://schemas.openxmlformats.org/officeDocument/2006/relationships/image" Target="../media/image36.png"/><Relationship Id="rId9" Type="http://schemas.openxmlformats.org/officeDocument/2006/relationships/image" Target="../media/image91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3" Type="http://schemas.openxmlformats.org/officeDocument/2006/relationships/hyperlink" Target="#'P P P L T '!A1"/><Relationship Id="rId7" Type="http://schemas.openxmlformats.org/officeDocument/2006/relationships/image" Target="../media/image99.png"/><Relationship Id="rId2" Type="http://schemas.openxmlformats.org/officeDocument/2006/relationships/image" Target="../media/image14.png"/><Relationship Id="rId1" Type="http://schemas.openxmlformats.org/officeDocument/2006/relationships/hyperlink" Target="#'P P P L G '!A1"/><Relationship Id="rId6" Type="http://schemas.openxmlformats.org/officeDocument/2006/relationships/hyperlink" Target="#'P P P R T'!A1"/><Relationship Id="rId5" Type="http://schemas.openxmlformats.org/officeDocument/2006/relationships/hyperlink" Target="#'P P P R G '!A1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1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60.png"/><Relationship Id="rId7" Type="http://schemas.openxmlformats.org/officeDocument/2006/relationships/image" Target="../media/image105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4.png"/><Relationship Id="rId11" Type="http://schemas.openxmlformats.org/officeDocument/2006/relationships/image" Target="../media/image67.png"/><Relationship Id="rId5" Type="http://schemas.openxmlformats.org/officeDocument/2006/relationships/image" Target="../media/image103.png"/><Relationship Id="rId10" Type="http://schemas.openxmlformats.org/officeDocument/2006/relationships/image" Target="../media/image108.png"/><Relationship Id="rId4" Type="http://schemas.openxmlformats.org/officeDocument/2006/relationships/image" Target="../media/image101.png"/><Relationship Id="rId9" Type="http://schemas.openxmlformats.org/officeDocument/2006/relationships/image" Target="../media/image107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101.png"/><Relationship Id="rId1" Type="http://schemas.openxmlformats.org/officeDocument/2006/relationships/image" Target="../media/image109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8.png"/><Relationship Id="rId11" Type="http://schemas.openxmlformats.org/officeDocument/2006/relationships/image" Target="../media/image67.png"/><Relationship Id="rId5" Type="http://schemas.openxmlformats.org/officeDocument/2006/relationships/image" Target="../media/image110.png"/><Relationship Id="rId10" Type="http://schemas.openxmlformats.org/officeDocument/2006/relationships/image" Target="../media/image104.png"/><Relationship Id="rId4" Type="http://schemas.openxmlformats.org/officeDocument/2006/relationships/image" Target="../media/image103.png"/><Relationship Id="rId9" Type="http://schemas.openxmlformats.org/officeDocument/2006/relationships/image" Target="../media/image107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3" Type="http://schemas.openxmlformats.org/officeDocument/2006/relationships/image" Target="../media/image101.png"/><Relationship Id="rId7" Type="http://schemas.openxmlformats.org/officeDocument/2006/relationships/image" Target="../media/image108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5.png"/><Relationship Id="rId11" Type="http://schemas.openxmlformats.org/officeDocument/2006/relationships/image" Target="../media/image67.png"/><Relationship Id="rId5" Type="http://schemas.openxmlformats.org/officeDocument/2006/relationships/image" Target="../media/image111.png"/><Relationship Id="rId10" Type="http://schemas.openxmlformats.org/officeDocument/2006/relationships/image" Target="../media/image106.png"/><Relationship Id="rId4" Type="http://schemas.openxmlformats.org/officeDocument/2006/relationships/image" Target="../media/image112.png"/><Relationship Id="rId9" Type="http://schemas.openxmlformats.org/officeDocument/2006/relationships/image" Target="../media/image107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101.png"/><Relationship Id="rId1" Type="http://schemas.openxmlformats.org/officeDocument/2006/relationships/image" Target="../media/image113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08.png"/><Relationship Id="rId11" Type="http://schemas.openxmlformats.org/officeDocument/2006/relationships/image" Target="../media/image67.png"/><Relationship Id="rId5" Type="http://schemas.openxmlformats.org/officeDocument/2006/relationships/image" Target="../media/image111.png"/><Relationship Id="rId10" Type="http://schemas.openxmlformats.org/officeDocument/2006/relationships/image" Target="../media/image107.png"/><Relationship Id="rId4" Type="http://schemas.openxmlformats.org/officeDocument/2006/relationships/image" Target="../media/image113.png"/><Relationship Id="rId9" Type="http://schemas.openxmlformats.org/officeDocument/2006/relationships/image" Target="../media/image10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4.png"/><Relationship Id="rId7" Type="http://schemas.openxmlformats.org/officeDocument/2006/relationships/image" Target="../media/image2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7.png"/><Relationship Id="rId5" Type="http://schemas.openxmlformats.org/officeDocument/2006/relationships/image" Target="../media/image18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7</xdr:row>
      <xdr:rowOff>133350</xdr:rowOff>
    </xdr:from>
    <xdr:to>
      <xdr:col>4</xdr:col>
      <xdr:colOff>752801</xdr:colOff>
      <xdr:row>12</xdr:row>
      <xdr:rowOff>76325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1466850"/>
          <a:ext cx="2333951" cy="895475"/>
        </a:xfrm>
        <a:prstGeom prst="rect">
          <a:avLst/>
        </a:prstGeom>
      </xdr:spPr>
    </xdr:pic>
    <xdr:clientData/>
  </xdr:twoCellAnchor>
  <xdr:twoCellAnchor>
    <xdr:from>
      <xdr:col>7</xdr:col>
      <xdr:colOff>628650</xdr:colOff>
      <xdr:row>6</xdr:row>
      <xdr:rowOff>9525</xdr:rowOff>
    </xdr:from>
    <xdr:to>
      <xdr:col>10</xdr:col>
      <xdr:colOff>533706</xdr:colOff>
      <xdr:row>15</xdr:row>
      <xdr:rowOff>47746</xdr:rowOff>
    </xdr:to>
    <xdr:grpSp>
      <xdr:nvGrpSpPr>
        <xdr:cNvPr id="5" name="Gruppier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663293" y="1996168"/>
          <a:ext cx="2191056" cy="1752721"/>
          <a:chOff x="5657850" y="1990725"/>
          <a:chExt cx="2191056" cy="17527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657850" y="1990725"/>
            <a:ext cx="2191056" cy="828791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43575" y="2876550"/>
            <a:ext cx="2048161" cy="86689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</xdr:colOff>
      <xdr:row>0</xdr:row>
      <xdr:rowOff>85726</xdr:rowOff>
    </xdr:from>
    <xdr:to>
      <xdr:col>2</xdr:col>
      <xdr:colOff>457201</xdr:colOff>
      <xdr:row>1</xdr:row>
      <xdr:rowOff>742774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85726"/>
          <a:ext cx="1219200" cy="847548"/>
        </a:xfrm>
        <a:prstGeom prst="rect">
          <a:avLst/>
        </a:prstGeom>
      </xdr:spPr>
    </xdr:pic>
    <xdr:clientData/>
  </xdr:twoCellAnchor>
  <xdr:oneCellAnchor>
    <xdr:from>
      <xdr:col>24</xdr:col>
      <xdr:colOff>107576</xdr:colOff>
      <xdr:row>24</xdr:row>
      <xdr:rowOff>224676</xdr:rowOff>
    </xdr:from>
    <xdr:ext cx="1814793" cy="1814793"/>
    <xdr:pic>
      <xdr:nvPicPr>
        <xdr:cNvPr id="11" name="Grafik 10">
          <a:extLst>
            <a:ext uri="{FF2B5EF4-FFF2-40B4-BE49-F238E27FC236}">
              <a16:creationId xmlns:a16="http://schemas.microsoft.com/office/drawing/2014/main" id="{7348B230-CDAC-494C-9776-32A62FAC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017" y="5883647"/>
          <a:ext cx="1814793" cy="181479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24</xdr:col>
      <xdr:colOff>107576</xdr:colOff>
      <xdr:row>13</xdr:row>
      <xdr:rowOff>159616</xdr:rowOff>
    </xdr:from>
    <xdr:ext cx="1771650" cy="2145433"/>
    <xdr:pic>
      <xdr:nvPicPr>
        <xdr:cNvPr id="12" name="Grafik 11">
          <a:extLst>
            <a:ext uri="{FF2B5EF4-FFF2-40B4-BE49-F238E27FC236}">
              <a16:creationId xmlns:a16="http://schemas.microsoft.com/office/drawing/2014/main" id="{6DA024F3-952B-4005-8A34-A677F7D00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6" r="13426"/>
        <a:stretch/>
      </xdr:blipFill>
      <xdr:spPr>
        <a:xfrm>
          <a:off x="18093017" y="3476557"/>
          <a:ext cx="1771650" cy="214543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twoCellAnchor editAs="oneCell">
    <xdr:from>
      <xdr:col>13</xdr:col>
      <xdr:colOff>251595</xdr:colOff>
      <xdr:row>1</xdr:row>
      <xdr:rowOff>404957</xdr:rowOff>
    </xdr:from>
    <xdr:to>
      <xdr:col>23</xdr:col>
      <xdr:colOff>352425</xdr:colOff>
      <xdr:row>32</xdr:row>
      <xdr:rowOff>110377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4A730C7-7697-4967-AFB2-BAE3DD83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52795" y="595457"/>
          <a:ext cx="7720830" cy="72873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450289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1809751</xdr:colOff>
      <xdr:row>4</xdr:row>
      <xdr:rowOff>27214</xdr:rowOff>
    </xdr:from>
    <xdr:to>
      <xdr:col>5</xdr:col>
      <xdr:colOff>585108</xdr:colOff>
      <xdr:row>42</xdr:row>
      <xdr:rowOff>149679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3858" y="843643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408214</xdr:colOff>
      <xdr:row>51</xdr:row>
      <xdr:rowOff>68036</xdr:rowOff>
    </xdr:from>
    <xdr:to>
      <xdr:col>17</xdr:col>
      <xdr:colOff>617340</xdr:colOff>
      <xdr:row>60</xdr:row>
      <xdr:rowOff>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3714" y="9525000"/>
          <a:ext cx="5896912" cy="1646464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435430</xdr:colOff>
      <xdr:row>51</xdr:row>
      <xdr:rowOff>13607</xdr:rowOff>
    </xdr:from>
    <xdr:to>
      <xdr:col>22</xdr:col>
      <xdr:colOff>136980</xdr:colOff>
      <xdr:row>66</xdr:row>
      <xdr:rowOff>47806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45144" y="9470571"/>
          <a:ext cx="2749550" cy="2673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5</xdr:row>
      <xdr:rowOff>108857</xdr:rowOff>
    </xdr:from>
    <xdr:to>
      <xdr:col>23</xdr:col>
      <xdr:colOff>102327</xdr:colOff>
      <xdr:row>22</xdr:row>
      <xdr:rowOff>102145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60258"/>
        <a:stretch/>
      </xdr:blipFill>
      <xdr:spPr bwMode="auto">
        <a:xfrm>
          <a:off x="7429501" y="1115786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25</xdr:row>
      <xdr:rowOff>13610</xdr:rowOff>
    </xdr:from>
    <xdr:to>
      <xdr:col>23</xdr:col>
      <xdr:colOff>101057</xdr:colOff>
      <xdr:row>35</xdr:row>
      <xdr:rowOff>161565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0082" b="32967"/>
        <a:stretch/>
      </xdr:blipFill>
      <xdr:spPr bwMode="auto">
        <a:xfrm>
          <a:off x="7429501" y="4626431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35</xdr:row>
      <xdr:rowOff>149679</xdr:rowOff>
    </xdr:from>
    <xdr:to>
      <xdr:col>23</xdr:col>
      <xdr:colOff>99787</xdr:colOff>
      <xdr:row>46</xdr:row>
      <xdr:rowOff>141424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1446" b="1146"/>
        <a:stretch/>
      </xdr:blipFill>
      <xdr:spPr bwMode="auto">
        <a:xfrm>
          <a:off x="7429501" y="6667500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123264</xdr:colOff>
      <xdr:row>19</xdr:row>
      <xdr:rowOff>313764</xdr:rowOff>
    </xdr:from>
    <xdr:to>
      <xdr:col>14</xdr:col>
      <xdr:colOff>33616</xdr:colOff>
      <xdr:row>31</xdr:row>
      <xdr:rowOff>92874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78588" y="3417793"/>
          <a:ext cx="2196352" cy="19194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</xdr:row>
      <xdr:rowOff>47625</xdr:rowOff>
    </xdr:from>
    <xdr:to>
      <xdr:col>4</xdr:col>
      <xdr:colOff>134471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1" y="428625"/>
          <a:ext cx="2785782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19</xdr:row>
      <xdr:rowOff>57150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19</xdr:row>
      <xdr:rowOff>270970</xdr:rowOff>
    </xdr:from>
    <xdr:to>
      <xdr:col>12</xdr:col>
      <xdr:colOff>468697</xdr:colOff>
      <xdr:row>20</xdr:row>
      <xdr:rowOff>80470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8693699" y="3378091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133020</xdr:colOff>
      <xdr:row>19</xdr:row>
      <xdr:rowOff>238125</xdr:rowOff>
    </xdr:from>
    <xdr:to>
      <xdr:col>11</xdr:col>
      <xdr:colOff>426981</xdr:colOff>
      <xdr:row>24</xdr:row>
      <xdr:rowOff>164224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996072" y="3345246"/>
          <a:ext cx="293961" cy="84575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627530</xdr:colOff>
      <xdr:row>10</xdr:row>
      <xdr:rowOff>134471</xdr:rowOff>
    </xdr:from>
    <xdr:to>
      <xdr:col>17</xdr:col>
      <xdr:colOff>494639</xdr:colOff>
      <xdr:row>43</xdr:row>
      <xdr:rowOff>91890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4" y="1972236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123267</xdr:colOff>
      <xdr:row>26</xdr:row>
      <xdr:rowOff>156885</xdr:rowOff>
    </xdr:from>
    <xdr:to>
      <xdr:col>15</xdr:col>
      <xdr:colOff>336178</xdr:colOff>
      <xdr:row>28</xdr:row>
      <xdr:rowOff>145679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11026591" y="4560797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368646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2470" y="9603443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1782536</xdr:colOff>
      <xdr:row>4</xdr:row>
      <xdr:rowOff>40821</xdr:rowOff>
    </xdr:from>
    <xdr:to>
      <xdr:col>5</xdr:col>
      <xdr:colOff>557893</xdr:colOff>
      <xdr:row>42</xdr:row>
      <xdr:rowOff>163286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6643" y="857250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653144</xdr:colOff>
      <xdr:row>52</xdr:row>
      <xdr:rowOff>54429</xdr:rowOff>
    </xdr:from>
    <xdr:to>
      <xdr:col>22</xdr:col>
      <xdr:colOff>54429</xdr:colOff>
      <xdr:row>64</xdr:row>
      <xdr:rowOff>17763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62858" y="9701893"/>
          <a:ext cx="2449285" cy="21404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4</xdr:row>
      <xdr:rowOff>13607</xdr:rowOff>
    </xdr:from>
    <xdr:to>
      <xdr:col>23</xdr:col>
      <xdr:colOff>20050</xdr:colOff>
      <xdr:row>20</xdr:row>
      <xdr:rowOff>189775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347859" y="830036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25</xdr:row>
      <xdr:rowOff>27215</xdr:rowOff>
    </xdr:from>
    <xdr:to>
      <xdr:col>23</xdr:col>
      <xdr:colOff>20050</xdr:colOff>
      <xdr:row>35</xdr:row>
      <xdr:rowOff>97700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347859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35</xdr:row>
      <xdr:rowOff>163285</xdr:rowOff>
    </xdr:from>
    <xdr:to>
      <xdr:col>23</xdr:col>
      <xdr:colOff>20050</xdr:colOff>
      <xdr:row>46</xdr:row>
      <xdr:rowOff>104230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347859" y="6681106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36635</xdr:colOff>
      <xdr:row>2</xdr:row>
      <xdr:rowOff>43961</xdr:rowOff>
    </xdr:from>
    <xdr:to>
      <xdr:col>5</xdr:col>
      <xdr:colOff>397119</xdr:colOff>
      <xdr:row>4</xdr:row>
      <xdr:rowOff>169535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8635" y="424961"/>
          <a:ext cx="2895599" cy="506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78442</xdr:rowOff>
    </xdr:from>
    <xdr:to>
      <xdr:col>15</xdr:col>
      <xdr:colOff>67236</xdr:colOff>
      <xdr:row>32</xdr:row>
      <xdr:rowOff>37012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372971"/>
          <a:ext cx="2073088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9</xdr:row>
      <xdr:rowOff>51824</xdr:rowOff>
    </xdr:from>
    <xdr:to>
      <xdr:col>17</xdr:col>
      <xdr:colOff>561975</xdr:colOff>
      <xdr:row>42</xdr:row>
      <xdr:rowOff>162998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1813949"/>
          <a:ext cx="2124075" cy="5216574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24</xdr:row>
      <xdr:rowOff>55530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/>
      </xdr:nvGrpSpPr>
      <xdr:grpSpPr>
        <a:xfrm>
          <a:off x="7596468" y="1711699"/>
          <a:ext cx="3260141" cy="2478802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CxnSpPr>
            <a:stCxn id="11" idx="0"/>
          </xdr:cNvCxnSpPr>
        </xdr:nvCxnSpPr>
        <xdr:spPr>
          <a:xfrm flipV="1">
            <a:off x="9001125" y="2295526"/>
            <a:ext cx="581025" cy="86677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/>
        </xdr:nvSpPr>
        <xdr:spPr>
          <a:xfrm>
            <a:off x="9158418" y="3159327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15</xdr:col>
      <xdr:colOff>329712</xdr:colOff>
      <xdr:row>20</xdr:row>
      <xdr:rowOff>212480</xdr:rowOff>
    </xdr:from>
    <xdr:to>
      <xdr:col>15</xdr:col>
      <xdr:colOff>564174</xdr:colOff>
      <xdr:row>40</xdr:row>
      <xdr:rowOff>0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11468359" y="3507009"/>
          <a:ext cx="234462" cy="3115667"/>
          <a:chOff x="11473962" y="3498605"/>
          <a:chExt cx="234462" cy="3102220"/>
        </a:xfrm>
      </xdr:grpSpPr>
      <xdr:cxnSp macro="">
        <xdr:nvCxnSpPr>
          <xdr:cNvPr id="3" name="Gerade Verbindung mit Pfeil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" name="Textfeld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450289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1770530</xdr:colOff>
      <xdr:row>3</xdr:row>
      <xdr:rowOff>123263</xdr:rowOff>
    </xdr:from>
    <xdr:to>
      <xdr:col>5</xdr:col>
      <xdr:colOff>612839</xdr:colOff>
      <xdr:row>45</xdr:row>
      <xdr:rowOff>32449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3442" y="739587"/>
          <a:ext cx="3134162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52</xdr:row>
      <xdr:rowOff>81643</xdr:rowOff>
    </xdr:from>
    <xdr:to>
      <xdr:col>17</xdr:col>
      <xdr:colOff>533400</xdr:colOff>
      <xdr:row>60</xdr:row>
      <xdr:rowOff>27214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9729107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258536</xdr:colOff>
      <xdr:row>51</xdr:row>
      <xdr:rowOff>176893</xdr:rowOff>
    </xdr:from>
    <xdr:to>
      <xdr:col>21</xdr:col>
      <xdr:colOff>462644</xdr:colOff>
      <xdr:row>65</xdr:row>
      <xdr:rowOff>130833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68250" y="9633857"/>
          <a:ext cx="2490108" cy="2403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167494</xdr:colOff>
      <xdr:row>21</xdr:row>
      <xdr:rowOff>44824</xdr:rowOff>
    </xdr:from>
    <xdr:to>
      <xdr:col>14</xdr:col>
      <xdr:colOff>146236</xdr:colOff>
      <xdr:row>31</xdr:row>
      <xdr:rowOff>123265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4170" y="3417795"/>
          <a:ext cx="2264742" cy="1949823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8</xdr:row>
      <xdr:rowOff>78441</xdr:rowOff>
    </xdr:from>
    <xdr:to>
      <xdr:col>14</xdr:col>
      <xdr:colOff>572583</xdr:colOff>
      <xdr:row>18</xdr:row>
      <xdr:rowOff>67422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1412" y="1647265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248422</xdr:colOff>
      <xdr:row>8</xdr:row>
      <xdr:rowOff>85768</xdr:rowOff>
    </xdr:from>
    <xdr:to>
      <xdr:col>14</xdr:col>
      <xdr:colOff>112056</xdr:colOff>
      <xdr:row>25</xdr:row>
      <xdr:rowOff>54333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8395098" y="1654592"/>
          <a:ext cx="2149634" cy="2613153"/>
          <a:chOff x="8105775" y="1657350"/>
          <a:chExt cx="2150319" cy="2333625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CxnSpPr/>
        </xdr:nvCxnSpPr>
        <xdr:spPr>
          <a:xfrm flipH="1" flipV="1">
            <a:off x="9286875" y="2362201"/>
            <a:ext cx="296652" cy="8607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9925050" y="3238500"/>
            <a:ext cx="331044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9440760" y="2426307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14</xdr:col>
      <xdr:colOff>619126</xdr:colOff>
      <xdr:row>9</xdr:row>
      <xdr:rowOff>28575</xdr:rowOff>
    </xdr:from>
    <xdr:to>
      <xdr:col>17</xdr:col>
      <xdr:colOff>488290</xdr:colOff>
      <xdr:row>43</xdr:row>
      <xdr:rowOff>29648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51" y="1790700"/>
          <a:ext cx="2155164" cy="5182673"/>
        </a:xfrm>
        <a:prstGeom prst="rect">
          <a:avLst/>
        </a:prstGeom>
      </xdr:spPr>
    </xdr:pic>
    <xdr:clientData/>
  </xdr:twoCellAnchor>
  <xdr:twoCellAnchor>
    <xdr:from>
      <xdr:col>15</xdr:col>
      <xdr:colOff>263769</xdr:colOff>
      <xdr:row>21</xdr:row>
      <xdr:rowOff>95250</xdr:rowOff>
    </xdr:from>
    <xdr:to>
      <xdr:col>15</xdr:col>
      <xdr:colOff>498231</xdr:colOff>
      <xdr:row>40</xdr:row>
      <xdr:rowOff>90855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pSpPr/>
      </xdr:nvGrpSpPr>
      <xdr:grpSpPr>
        <a:xfrm>
          <a:off x="11458445" y="3468221"/>
          <a:ext cx="234462" cy="3133252"/>
          <a:chOff x="11473962" y="3498605"/>
          <a:chExt cx="234462" cy="3102220"/>
        </a:xfrm>
      </xdr:grpSpPr>
      <xdr:cxnSp macro="">
        <xdr:nvCxnSpPr>
          <xdr:cNvPr id="20" name="Gerade Verbindung mit Pfeil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F00-000015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0F00-000016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423075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179852</xdr:colOff>
      <xdr:row>3</xdr:row>
      <xdr:rowOff>111497</xdr:rowOff>
    </xdr:from>
    <xdr:to>
      <xdr:col>5</xdr:col>
      <xdr:colOff>870856</xdr:colOff>
      <xdr:row>45</xdr:row>
      <xdr:rowOff>37695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8138" y="737426"/>
          <a:ext cx="3113075" cy="7723090"/>
        </a:xfrm>
        <a:prstGeom prst="rect">
          <a:avLst/>
        </a:prstGeom>
      </xdr:spPr>
    </xdr:pic>
    <xdr:clientData/>
  </xdr:twoCellAnchor>
  <xdr:twoCellAnchor editAs="oneCell">
    <xdr:from>
      <xdr:col>7</xdr:col>
      <xdr:colOff>557892</xdr:colOff>
      <xdr:row>51</xdr:row>
      <xdr:rowOff>81642</xdr:rowOff>
    </xdr:from>
    <xdr:to>
      <xdr:col>18</xdr:col>
      <xdr:colOff>97672</xdr:colOff>
      <xdr:row>59</xdr:row>
      <xdr:rowOff>108857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9963" y="9538606"/>
          <a:ext cx="6043995" cy="1551215"/>
        </a:xfrm>
        <a:prstGeom prst="rect">
          <a:avLst/>
        </a:prstGeom>
      </xdr:spPr>
    </xdr:pic>
    <xdr:clientData/>
  </xdr:twoCellAnchor>
  <xdr:twoCellAnchor editAs="oneCell">
    <xdr:from>
      <xdr:col>18</xdr:col>
      <xdr:colOff>748393</xdr:colOff>
      <xdr:row>51</xdr:row>
      <xdr:rowOff>40822</xdr:rowOff>
    </xdr:from>
    <xdr:to>
      <xdr:col>22</xdr:col>
      <xdr:colOff>108857</xdr:colOff>
      <xdr:row>63</xdr:row>
      <xdr:rowOff>73108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84679" y="9497786"/>
          <a:ext cx="2408464" cy="2209429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36</xdr:row>
      <xdr:rowOff>40823</xdr:rowOff>
    </xdr:from>
    <xdr:to>
      <xdr:col>22</xdr:col>
      <xdr:colOff>557893</xdr:colOff>
      <xdr:row>46</xdr:row>
      <xdr:rowOff>56637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79178" y="6749144"/>
          <a:ext cx="8763001" cy="19208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44823</xdr:colOff>
      <xdr:row>20</xdr:row>
      <xdr:rowOff>302559</xdr:rowOff>
    </xdr:from>
    <xdr:to>
      <xdr:col>13</xdr:col>
      <xdr:colOff>418726</xdr:colOff>
      <xdr:row>32</xdr:row>
      <xdr:rowOff>7979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00147" y="3597088"/>
          <a:ext cx="1897903" cy="1845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238125</xdr:colOff>
      <xdr:row>8</xdr:row>
      <xdr:rowOff>142875</xdr:rowOff>
    </xdr:from>
    <xdr:to>
      <xdr:col>14</xdr:col>
      <xdr:colOff>533399</xdr:colOff>
      <xdr:row>18</xdr:row>
      <xdr:rowOff>144106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17145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296931</xdr:colOff>
      <xdr:row>9</xdr:row>
      <xdr:rowOff>21534</xdr:rowOff>
    </xdr:from>
    <xdr:to>
      <xdr:col>13</xdr:col>
      <xdr:colOff>58806</xdr:colOff>
      <xdr:row>10</xdr:row>
      <xdr:rowOff>178016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917056" y="1783659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261097</xdr:colOff>
      <xdr:row>16</xdr:row>
      <xdr:rowOff>96371</xdr:rowOff>
    </xdr:from>
    <xdr:to>
      <xdr:col>12</xdr:col>
      <xdr:colOff>299197</xdr:colOff>
      <xdr:row>20</xdr:row>
      <xdr:rowOff>251012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H="1" flipV="1">
          <a:off x="8116421" y="2740959"/>
          <a:ext cx="800100" cy="8045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506797</xdr:colOff>
      <xdr:row>20</xdr:row>
      <xdr:rowOff>251263</xdr:rowOff>
    </xdr:from>
    <xdr:to>
      <xdr:col>13</xdr:col>
      <xdr:colOff>144847</xdr:colOff>
      <xdr:row>21</xdr:row>
      <xdr:rowOff>60763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126922" y="32706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154081</xdr:colOff>
      <xdr:row>20</xdr:row>
      <xdr:rowOff>261657</xdr:rowOff>
    </xdr:from>
    <xdr:to>
      <xdr:col>13</xdr:col>
      <xdr:colOff>401731</xdr:colOff>
      <xdr:row>25</xdr:row>
      <xdr:rowOff>99732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9533405" y="355618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10</xdr:row>
      <xdr:rowOff>38100</xdr:rowOff>
    </xdr:from>
    <xdr:to>
      <xdr:col>17</xdr:col>
      <xdr:colOff>650214</xdr:colOff>
      <xdr:row>44</xdr:row>
      <xdr:rowOff>39173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5175" y="1876425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414618</xdr:colOff>
      <xdr:row>20</xdr:row>
      <xdr:rowOff>336177</xdr:rowOff>
    </xdr:from>
    <xdr:to>
      <xdr:col>15</xdr:col>
      <xdr:colOff>649080</xdr:colOff>
      <xdr:row>40</xdr:row>
      <xdr:rowOff>127835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pSpPr/>
      </xdr:nvGrpSpPr>
      <xdr:grpSpPr>
        <a:xfrm>
          <a:off x="11317942" y="3630706"/>
          <a:ext cx="234462" cy="3119805"/>
          <a:chOff x="11473962" y="3498605"/>
          <a:chExt cx="234462" cy="3102220"/>
        </a:xfrm>
      </xdr:grpSpPr>
      <xdr:cxnSp macro="">
        <xdr:nvCxnSpPr>
          <xdr:cNvPr id="17" name="Gerade Verbindung mit Pfeil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1100-000012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491110</xdr:colOff>
      <xdr:row>60</xdr:row>
      <xdr:rowOff>120770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25955"/>
          <a:ext cx="1766207" cy="25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1736911</xdr:colOff>
      <xdr:row>4</xdr:row>
      <xdr:rowOff>11205</xdr:rowOff>
    </xdr:from>
    <xdr:to>
      <xdr:col>5</xdr:col>
      <xdr:colOff>645895</xdr:colOff>
      <xdr:row>45</xdr:row>
      <xdr:rowOff>110891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9823" y="818029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530679</xdr:colOff>
      <xdr:row>52</xdr:row>
      <xdr:rowOff>122463</xdr:rowOff>
    </xdr:from>
    <xdr:to>
      <xdr:col>17</xdr:col>
      <xdr:colOff>371827</xdr:colOff>
      <xdr:row>60</xdr:row>
      <xdr:rowOff>13606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6179" y="9769927"/>
          <a:ext cx="5528933" cy="1415143"/>
        </a:xfrm>
        <a:prstGeom prst="rect">
          <a:avLst/>
        </a:prstGeom>
      </xdr:spPr>
    </xdr:pic>
    <xdr:clientData/>
  </xdr:twoCellAnchor>
  <xdr:twoCellAnchor editAs="oneCell">
    <xdr:from>
      <xdr:col>9</xdr:col>
      <xdr:colOff>189230</xdr:colOff>
      <xdr:row>5</xdr:row>
      <xdr:rowOff>27214</xdr:rowOff>
    </xdr:from>
    <xdr:to>
      <xdr:col>22</xdr:col>
      <xdr:colOff>590913</xdr:colOff>
      <xdr:row>22</xdr:row>
      <xdr:rowOff>20502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156087" y="1034143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27214</xdr:rowOff>
    </xdr:from>
    <xdr:to>
      <xdr:col>22</xdr:col>
      <xdr:colOff>590913</xdr:colOff>
      <xdr:row>35</xdr:row>
      <xdr:rowOff>175169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157357" y="4640035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191770</xdr:colOff>
      <xdr:row>35</xdr:row>
      <xdr:rowOff>176892</xdr:rowOff>
    </xdr:from>
    <xdr:to>
      <xdr:col>22</xdr:col>
      <xdr:colOff>590913</xdr:colOff>
      <xdr:row>46</xdr:row>
      <xdr:rowOff>168637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158627" y="6694713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449036</xdr:colOff>
      <xdr:row>52</xdr:row>
      <xdr:rowOff>163286</xdr:rowOff>
    </xdr:from>
    <xdr:to>
      <xdr:col>21</xdr:col>
      <xdr:colOff>693965</xdr:colOff>
      <xdr:row>67</xdr:row>
      <xdr:rowOff>93729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945"/>
        <a:stretch/>
      </xdr:blipFill>
      <xdr:spPr bwMode="auto">
        <a:xfrm>
          <a:off x="12858750" y="9810750"/>
          <a:ext cx="2530929" cy="24613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</xdr:row>
      <xdr:rowOff>19051</xdr:rowOff>
    </xdr:from>
    <xdr:to>
      <xdr:col>2</xdr:col>
      <xdr:colOff>666750</xdr:colOff>
      <xdr:row>4</xdr:row>
      <xdr:rowOff>175260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6" y="400051"/>
          <a:ext cx="1400174" cy="5372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2925" y="1676400"/>
          <a:ext cx="1505497" cy="21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112060</xdr:colOff>
      <xdr:row>21</xdr:row>
      <xdr:rowOff>268941</xdr:rowOff>
    </xdr:from>
    <xdr:to>
      <xdr:col>14</xdr:col>
      <xdr:colOff>33618</xdr:colOff>
      <xdr:row>33</xdr:row>
      <xdr:rowOff>57845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67384" y="3641912"/>
          <a:ext cx="2207558" cy="19292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78441</xdr:colOff>
      <xdr:row>21</xdr:row>
      <xdr:rowOff>212911</xdr:rowOff>
    </xdr:from>
    <xdr:to>
      <xdr:col>11</xdr:col>
      <xdr:colOff>440951</xdr:colOff>
      <xdr:row>26</xdr:row>
      <xdr:rowOff>112059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7933765" y="3585882"/>
          <a:ext cx="362510" cy="81803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15</xdr:row>
      <xdr:rowOff>558</xdr:rowOff>
    </xdr:from>
    <xdr:to>
      <xdr:col>11</xdr:col>
      <xdr:colOff>104775</xdr:colOff>
      <xdr:row>16</xdr:row>
      <xdr:rowOff>157040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437344" y="2566705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14</xdr:col>
      <xdr:colOff>752475</xdr:colOff>
      <xdr:row>10</xdr:row>
      <xdr:rowOff>9525</xdr:rowOff>
    </xdr:from>
    <xdr:to>
      <xdr:col>17</xdr:col>
      <xdr:colOff>621639</xdr:colOff>
      <xdr:row>44</xdr:row>
      <xdr:rowOff>10598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600" y="1847850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21</xdr:row>
      <xdr:rowOff>246529</xdr:rowOff>
    </xdr:from>
    <xdr:to>
      <xdr:col>15</xdr:col>
      <xdr:colOff>615462</xdr:colOff>
      <xdr:row>41</xdr:row>
      <xdr:rowOff>38187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pSpPr/>
      </xdr:nvGrpSpPr>
      <xdr:grpSpPr>
        <a:xfrm>
          <a:off x="11284324" y="3619500"/>
          <a:ext cx="234462" cy="3119805"/>
          <a:chOff x="11473962" y="3498605"/>
          <a:chExt cx="234462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3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300610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1680882</xdr:colOff>
      <xdr:row>4</xdr:row>
      <xdr:rowOff>-1</xdr:rowOff>
    </xdr:from>
    <xdr:to>
      <xdr:col>5</xdr:col>
      <xdr:colOff>589866</xdr:colOff>
      <xdr:row>45</xdr:row>
      <xdr:rowOff>99685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3794" y="806823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18</xdr:col>
      <xdr:colOff>557893</xdr:colOff>
      <xdr:row>52</xdr:row>
      <xdr:rowOff>13608</xdr:rowOff>
    </xdr:from>
    <xdr:to>
      <xdr:col>21</xdr:col>
      <xdr:colOff>530679</xdr:colOff>
      <xdr:row>63</xdr:row>
      <xdr:rowOff>961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967607" y="9661072"/>
          <a:ext cx="2258786" cy="19739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5</xdr:row>
      <xdr:rowOff>204105</xdr:rowOff>
    </xdr:from>
    <xdr:to>
      <xdr:col>22</xdr:col>
      <xdr:colOff>591548</xdr:colOff>
      <xdr:row>22</xdr:row>
      <xdr:rowOff>189773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157357" y="1211034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27215</xdr:rowOff>
    </xdr:from>
    <xdr:to>
      <xdr:col>22</xdr:col>
      <xdr:colOff>591548</xdr:colOff>
      <xdr:row>35</xdr:row>
      <xdr:rowOff>97700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157357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35</xdr:row>
      <xdr:rowOff>163286</xdr:rowOff>
    </xdr:from>
    <xdr:to>
      <xdr:col>22</xdr:col>
      <xdr:colOff>591548</xdr:colOff>
      <xdr:row>46</xdr:row>
      <xdr:rowOff>104231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157357" y="6681107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14654</xdr:colOff>
      <xdr:row>2</xdr:row>
      <xdr:rowOff>36635</xdr:rowOff>
    </xdr:from>
    <xdr:to>
      <xdr:col>5</xdr:col>
      <xdr:colOff>375138</xdr:colOff>
      <xdr:row>4</xdr:row>
      <xdr:rowOff>162209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654" y="417635"/>
          <a:ext cx="2895599" cy="506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112059</xdr:rowOff>
    </xdr:from>
    <xdr:to>
      <xdr:col>15</xdr:col>
      <xdr:colOff>67235</xdr:colOff>
      <xdr:row>32</xdr:row>
      <xdr:rowOff>70629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406588"/>
          <a:ext cx="2073087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9</xdr:col>
      <xdr:colOff>504825</xdr:colOff>
      <xdr:row>8</xdr:row>
      <xdr:rowOff>142875</xdr:rowOff>
    </xdr:from>
    <xdr:to>
      <xdr:col>14</xdr:col>
      <xdr:colOff>470437</xdr:colOff>
      <xdr:row>25</xdr:row>
      <xdr:rowOff>42526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7586943" y="1711699"/>
          <a:ext cx="3260141" cy="2544239"/>
          <a:chOff x="7362825" y="1714500"/>
          <a:chExt cx="3261262" cy="2208595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CxnSpPr>
            <a:cxnSpLocks/>
          </xdr:cNvCxnSpPr>
        </xdr:nvCxnSpPr>
        <xdr:spPr>
          <a:xfrm flipH="1" flipV="1">
            <a:off x="9582150" y="2295526"/>
            <a:ext cx="158259" cy="8363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9193597" y="3174232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/>
        </xdr:nvSpPr>
        <xdr:spPr>
          <a:xfrm>
            <a:off x="8867775" y="317062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10</xdr:col>
      <xdr:colOff>76199</xdr:colOff>
      <xdr:row>34</xdr:row>
      <xdr:rowOff>19049</xdr:rowOff>
    </xdr:from>
    <xdr:to>
      <xdr:col>13</xdr:col>
      <xdr:colOff>468784</xdr:colOff>
      <xdr:row>43</xdr:row>
      <xdr:rowOff>38100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pSpPr/>
      </xdr:nvGrpSpPr>
      <xdr:grpSpPr>
        <a:xfrm>
          <a:off x="7920317" y="5722843"/>
          <a:ext cx="2163114" cy="1285316"/>
          <a:chOff x="8067674" y="5410199"/>
          <a:chExt cx="2164235" cy="1276351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742950</xdr:colOff>
      <xdr:row>24</xdr:row>
      <xdr:rowOff>47625</xdr:rowOff>
    </xdr:from>
    <xdr:to>
      <xdr:col>12</xdr:col>
      <xdr:colOff>600075</xdr:colOff>
      <xdr:row>33</xdr:row>
      <xdr:rowOff>104775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 flipV="1">
          <a:off x="8839200" y="4171950"/>
          <a:ext cx="619125" cy="142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23</xdr:row>
      <xdr:rowOff>28575</xdr:rowOff>
    </xdr:from>
    <xdr:to>
      <xdr:col>15</xdr:col>
      <xdr:colOff>558311</xdr:colOff>
      <xdr:row>41</xdr:row>
      <xdr:rowOff>19050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pSpPr/>
      </xdr:nvGrpSpPr>
      <xdr:grpSpPr>
        <a:xfrm>
          <a:off x="11462497" y="3973046"/>
          <a:ext cx="234461" cy="2747122"/>
          <a:chOff x="11473962" y="3498605"/>
          <a:chExt cx="234461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184499</xdr:colOff>
      <xdr:row>23</xdr:row>
      <xdr:rowOff>112059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284949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184499</xdr:colOff>
      <xdr:row>36</xdr:row>
      <xdr:rowOff>33616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184499</xdr:colOff>
      <xdr:row>47</xdr:row>
      <xdr:rowOff>5006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1" y="76200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517069</xdr:colOff>
      <xdr:row>52</xdr:row>
      <xdr:rowOff>108857</xdr:rowOff>
    </xdr:from>
    <xdr:to>
      <xdr:col>20</xdr:col>
      <xdr:colOff>639533</xdr:colOff>
      <xdr:row>65</xdr:row>
      <xdr:rowOff>189258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10355" y="9647464"/>
          <a:ext cx="2462893" cy="2339187"/>
        </a:xfrm>
        <a:prstGeom prst="rect">
          <a:avLst/>
        </a:prstGeom>
      </xdr:spPr>
    </xdr:pic>
    <xdr:clientData/>
  </xdr:twoCellAnchor>
  <xdr:twoCellAnchor>
    <xdr:from>
      <xdr:col>7</xdr:col>
      <xdr:colOff>707573</xdr:colOff>
      <xdr:row>54</xdr:row>
      <xdr:rowOff>5602</xdr:rowOff>
    </xdr:from>
    <xdr:to>
      <xdr:col>16</xdr:col>
      <xdr:colOff>586154</xdr:colOff>
      <xdr:row>63</xdr:row>
      <xdr:rowOff>138953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GrpSpPr/>
      </xdr:nvGrpSpPr>
      <xdr:grpSpPr>
        <a:xfrm>
          <a:off x="6966859" y="9925209"/>
          <a:ext cx="4804366" cy="1738994"/>
          <a:chOff x="6627727" y="9971941"/>
          <a:chExt cx="4802273" cy="17306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504265</xdr:colOff>
      <xdr:row>65</xdr:row>
      <xdr:rowOff>168089</xdr:rowOff>
    </xdr:from>
    <xdr:to>
      <xdr:col>17</xdr:col>
      <xdr:colOff>593913</xdr:colOff>
      <xdr:row>71</xdr:row>
      <xdr:rowOff>148365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818"/>
        <a:stretch/>
      </xdr:blipFill>
      <xdr:spPr>
        <a:xfrm>
          <a:off x="6432177" y="11934265"/>
          <a:ext cx="5771029" cy="1011218"/>
        </a:xfrm>
        <a:prstGeom prst="rect">
          <a:avLst/>
        </a:prstGeom>
      </xdr:spPr>
    </xdr:pic>
    <xdr:clientData/>
  </xdr:twoCellAnchor>
  <xdr:twoCellAnchor editAs="oneCell">
    <xdr:from>
      <xdr:col>17</xdr:col>
      <xdr:colOff>100853</xdr:colOff>
      <xdr:row>70</xdr:row>
      <xdr:rowOff>44823</xdr:rowOff>
    </xdr:from>
    <xdr:to>
      <xdr:col>19</xdr:col>
      <xdr:colOff>696263</xdr:colOff>
      <xdr:row>76</xdr:row>
      <xdr:rowOff>178174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8947" t="17250"/>
        <a:stretch/>
      </xdr:blipFill>
      <xdr:spPr>
        <a:xfrm>
          <a:off x="11710147" y="12651441"/>
          <a:ext cx="2164235" cy="12763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126638</xdr:colOff>
      <xdr:row>21</xdr:row>
      <xdr:rowOff>112059</xdr:rowOff>
    </xdr:from>
    <xdr:to>
      <xdr:col>14</xdr:col>
      <xdr:colOff>157442</xdr:colOff>
      <xdr:row>32</xdr:row>
      <xdr:rowOff>156882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3314" y="3485030"/>
          <a:ext cx="2316804" cy="1994646"/>
        </a:xfrm>
        <a:prstGeom prst="rect">
          <a:avLst/>
        </a:prstGeom>
      </xdr:spPr>
    </xdr:pic>
    <xdr:clientData/>
  </xdr:twoCellAnchor>
  <xdr:twoCellAnchor editAs="oneCell">
    <xdr:from>
      <xdr:col>14</xdr:col>
      <xdr:colOff>628650</xdr:colOff>
      <xdr:row>9</xdr:row>
      <xdr:rowOff>66675</xdr:rowOff>
    </xdr:from>
    <xdr:to>
      <xdr:col>17</xdr:col>
      <xdr:colOff>390525</xdr:colOff>
      <xdr:row>44</xdr:row>
      <xdr:rowOff>48834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1828800"/>
          <a:ext cx="2047875" cy="52399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8</xdr:row>
      <xdr:rowOff>76200</xdr:rowOff>
    </xdr:from>
    <xdr:to>
      <xdr:col>14</xdr:col>
      <xdr:colOff>400050</xdr:colOff>
      <xdr:row>26</xdr:row>
      <xdr:rowOff>29045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7309597" y="1645024"/>
          <a:ext cx="3523129" cy="2675874"/>
          <a:chOff x="7019925" y="1647825"/>
          <a:chExt cx="3524250" cy="2343149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6149" r="28699"/>
          <a:stretch/>
        </xdr:blipFill>
        <xdr:spPr>
          <a:xfrm>
            <a:off x="7019925" y="1647825"/>
            <a:ext cx="3524250" cy="124508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8" name="Gerade Verbindung mit Pfeil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CxnSpPr/>
        </xdr:nvCxnSpPr>
        <xdr:spPr>
          <a:xfrm flipH="1" flipV="1">
            <a:off x="9286875" y="2362201"/>
            <a:ext cx="476001" cy="9459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/>
        </xdr:nvSpPr>
        <xdr:spPr>
          <a:xfrm>
            <a:off x="9969888" y="3238499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104775</xdr:colOff>
      <xdr:row>38</xdr:row>
      <xdr:rowOff>0</xdr:rowOff>
    </xdr:from>
    <xdr:to>
      <xdr:col>13</xdr:col>
      <xdr:colOff>497360</xdr:colOff>
      <xdr:row>46</xdr:row>
      <xdr:rowOff>95251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/>
      </xdr:nvGrpSpPr>
      <xdr:grpSpPr>
        <a:xfrm>
          <a:off x="8004922" y="6129618"/>
          <a:ext cx="2163114" cy="1283074"/>
          <a:chOff x="8067674" y="5410199"/>
          <a:chExt cx="2164235" cy="127635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212914</xdr:colOff>
      <xdr:row>26</xdr:row>
      <xdr:rowOff>179294</xdr:rowOff>
    </xdr:from>
    <xdr:to>
      <xdr:col>12</xdr:col>
      <xdr:colOff>638736</xdr:colOff>
      <xdr:row>35</xdr:row>
      <xdr:rowOff>56030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CxnSpPr/>
      </xdr:nvCxnSpPr>
      <xdr:spPr>
        <a:xfrm flipV="1">
          <a:off x="9121590" y="4471147"/>
          <a:ext cx="425822" cy="1367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190500</xdr:colOff>
      <xdr:row>22</xdr:row>
      <xdr:rowOff>145676</xdr:rowOff>
    </xdr:from>
    <xdr:to>
      <xdr:col>15</xdr:col>
      <xdr:colOff>424961</xdr:colOff>
      <xdr:row>41</xdr:row>
      <xdr:rowOff>57710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pSpPr/>
      </xdr:nvGrpSpPr>
      <xdr:grpSpPr>
        <a:xfrm>
          <a:off x="11385176" y="3899647"/>
          <a:ext cx="234461" cy="2747122"/>
          <a:chOff x="11473962" y="3498605"/>
          <a:chExt cx="234461" cy="3102220"/>
        </a:xfrm>
      </xdr:grpSpPr>
      <xdr:cxnSp macro="">
        <xdr:nvCxnSpPr>
          <xdr:cNvPr id="23" name="Gerade Verbindung mit Pfeil 22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00000000-0008-0000-1800-000018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325771</xdr:colOff>
      <xdr:row>60</xdr:row>
      <xdr:rowOff>169214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719006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719006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20</xdr:col>
      <xdr:colOff>102454</xdr:colOff>
      <xdr:row>69</xdr:row>
      <xdr:rowOff>4803</xdr:rowOff>
    </xdr:from>
    <xdr:to>
      <xdr:col>22</xdr:col>
      <xdr:colOff>742689</xdr:colOff>
      <xdr:row>75</xdr:row>
      <xdr:rowOff>141355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8947" t="17250"/>
        <a:stretch/>
      </xdr:blipFill>
      <xdr:spPr>
        <a:xfrm>
          <a:off x="14036168" y="12455339"/>
          <a:ext cx="2164235" cy="1279552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2696" y="76424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27213</xdr:colOff>
      <xdr:row>53</xdr:row>
      <xdr:rowOff>108857</xdr:rowOff>
    </xdr:from>
    <xdr:to>
      <xdr:col>21</xdr:col>
      <xdr:colOff>723839</xdr:colOff>
      <xdr:row>63</xdr:row>
      <xdr:rowOff>136072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98927" y="9837964"/>
          <a:ext cx="2220626" cy="182335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35</xdr:row>
      <xdr:rowOff>136070</xdr:rowOff>
    </xdr:from>
    <xdr:to>
      <xdr:col>22</xdr:col>
      <xdr:colOff>627575</xdr:colOff>
      <xdr:row>46</xdr:row>
      <xdr:rowOff>95249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1786" y="6653891"/>
          <a:ext cx="8873504" cy="20546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</xdr:row>
      <xdr:rowOff>-1</xdr:rowOff>
    </xdr:from>
    <xdr:to>
      <xdr:col>18</xdr:col>
      <xdr:colOff>299356</xdr:colOff>
      <xdr:row>74</xdr:row>
      <xdr:rowOff>12982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163"/>
        <a:stretch/>
      </xdr:blipFill>
      <xdr:spPr>
        <a:xfrm>
          <a:off x="6667500" y="12069535"/>
          <a:ext cx="6041571" cy="1346483"/>
        </a:xfrm>
        <a:prstGeom prst="rect">
          <a:avLst/>
        </a:prstGeom>
      </xdr:spPr>
    </xdr:pic>
    <xdr:clientData/>
  </xdr:twoCellAnchor>
  <xdr:twoCellAnchor>
    <xdr:from>
      <xdr:col>9</xdr:col>
      <xdr:colOff>13606</xdr:colOff>
      <xdr:row>51</xdr:row>
      <xdr:rowOff>100847</xdr:rowOff>
    </xdr:from>
    <xdr:to>
      <xdr:col>17</xdr:col>
      <xdr:colOff>426658</xdr:colOff>
      <xdr:row>60</xdr:row>
      <xdr:rowOff>130151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pSpPr/>
      </xdr:nvGrpSpPr>
      <xdr:grpSpPr>
        <a:xfrm>
          <a:off x="7293427" y="9448954"/>
          <a:ext cx="5039481" cy="1743804"/>
          <a:chOff x="6627727" y="9963953"/>
          <a:chExt cx="4802273" cy="173860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9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9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16</xdr:col>
      <xdr:colOff>163286</xdr:colOff>
      <xdr:row>65</xdr:row>
      <xdr:rowOff>40822</xdr:rowOff>
    </xdr:from>
    <xdr:to>
      <xdr:col>19</xdr:col>
      <xdr:colOff>350714</xdr:colOff>
      <xdr:row>68</xdr:row>
      <xdr:rowOff>108409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10994572" y="11838215"/>
          <a:ext cx="2527856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78441</xdr:colOff>
      <xdr:row>20</xdr:row>
      <xdr:rowOff>224119</xdr:rowOff>
    </xdr:from>
    <xdr:to>
      <xdr:col>13</xdr:col>
      <xdr:colOff>127374</xdr:colOff>
      <xdr:row>31</xdr:row>
      <xdr:rowOff>43753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22559" y="3518648"/>
          <a:ext cx="1819462" cy="1769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428625</xdr:colOff>
      <xdr:row>35</xdr:row>
      <xdr:rowOff>38101</xdr:rowOff>
    </xdr:from>
    <xdr:to>
      <xdr:col>12</xdr:col>
      <xdr:colOff>350634</xdr:colOff>
      <xdr:row>41</xdr:row>
      <xdr:rowOff>180974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5534026"/>
          <a:ext cx="1693659" cy="1057274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</xdr:row>
      <xdr:rowOff>95250</xdr:rowOff>
    </xdr:from>
    <xdr:to>
      <xdr:col>14</xdr:col>
      <xdr:colOff>428624</xdr:colOff>
      <xdr:row>18</xdr:row>
      <xdr:rowOff>96481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1666875"/>
          <a:ext cx="3590924" cy="1336972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</xdr:row>
      <xdr:rowOff>171450</xdr:rowOff>
    </xdr:from>
    <xdr:to>
      <xdr:col>12</xdr:col>
      <xdr:colOff>714375</xdr:colOff>
      <xdr:row>10</xdr:row>
      <xdr:rowOff>143176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9048750" y="1743075"/>
          <a:ext cx="523875" cy="23842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156882</xdr:colOff>
      <xdr:row>16</xdr:row>
      <xdr:rowOff>33618</xdr:rowOff>
    </xdr:from>
    <xdr:to>
      <xdr:col>12</xdr:col>
      <xdr:colOff>108697</xdr:colOff>
      <xdr:row>20</xdr:row>
      <xdr:rowOff>183314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>
        <a:xfrm flipH="1" flipV="1">
          <a:off x="8247529" y="2409265"/>
          <a:ext cx="713815" cy="7996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201997</xdr:colOff>
      <xdr:row>20</xdr:row>
      <xdr:rowOff>163267</xdr:rowOff>
    </xdr:from>
    <xdr:to>
      <xdr:col>12</xdr:col>
      <xdr:colOff>602047</xdr:colOff>
      <xdr:row>20</xdr:row>
      <xdr:rowOff>358470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9060247" y="3182692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640417</xdr:colOff>
      <xdr:row>20</xdr:row>
      <xdr:rowOff>173572</xdr:rowOff>
    </xdr:from>
    <xdr:to>
      <xdr:col>13</xdr:col>
      <xdr:colOff>126067</xdr:colOff>
      <xdr:row>25</xdr:row>
      <xdr:rowOff>30222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9493064" y="3468101"/>
          <a:ext cx="247650" cy="77553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40</xdr:row>
      <xdr:rowOff>57150</xdr:rowOff>
    </xdr:from>
    <xdr:to>
      <xdr:col>12</xdr:col>
      <xdr:colOff>257175</xdr:colOff>
      <xdr:row>41</xdr:row>
      <xdr:rowOff>61853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8715375" y="6276975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291353</xdr:colOff>
      <xdr:row>23</xdr:row>
      <xdr:rowOff>33617</xdr:rowOff>
    </xdr:from>
    <xdr:to>
      <xdr:col>15</xdr:col>
      <xdr:colOff>525814</xdr:colOff>
      <xdr:row>41</xdr:row>
      <xdr:rowOff>24092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GrpSpPr/>
      </xdr:nvGrpSpPr>
      <xdr:grpSpPr>
        <a:xfrm>
          <a:off x="11430000" y="3978088"/>
          <a:ext cx="234461" cy="2747122"/>
          <a:chOff x="11473962" y="3498605"/>
          <a:chExt cx="234461" cy="3102220"/>
        </a:xfrm>
      </xdr:grpSpPr>
      <xdr:cxnSp macro="">
        <xdr:nvCxnSpPr>
          <xdr:cNvPr id="14" name="Gerade Verbindung mit Pfeil 13">
            <a:extLst>
              <a:ext uri="{FF2B5EF4-FFF2-40B4-BE49-F238E27FC236}">
                <a16:creationId xmlns:a16="http://schemas.microsoft.com/office/drawing/2014/main" id="{00000000-0008-0000-1A00-00000E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00000000-0008-0000-1A00-000010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284949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7657" y="76480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20</xdr:col>
      <xdr:colOff>81642</xdr:colOff>
      <xdr:row>68</xdr:row>
      <xdr:rowOff>54429</xdr:rowOff>
    </xdr:from>
    <xdr:to>
      <xdr:col>22</xdr:col>
      <xdr:colOff>329539</xdr:colOff>
      <xdr:row>75</xdr:row>
      <xdr:rowOff>159405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5356" y="12314465"/>
          <a:ext cx="1771897" cy="1438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4</xdr:row>
      <xdr:rowOff>163285</xdr:rowOff>
    </xdr:from>
    <xdr:to>
      <xdr:col>22</xdr:col>
      <xdr:colOff>755468</xdr:colOff>
      <xdr:row>21</xdr:row>
      <xdr:rowOff>156573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320643" y="979714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25</xdr:row>
      <xdr:rowOff>27216</xdr:rowOff>
    </xdr:from>
    <xdr:to>
      <xdr:col>22</xdr:col>
      <xdr:colOff>754198</xdr:colOff>
      <xdr:row>35</xdr:row>
      <xdr:rowOff>175171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320643" y="4640037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35</xdr:row>
      <xdr:rowOff>176893</xdr:rowOff>
    </xdr:from>
    <xdr:to>
      <xdr:col>22</xdr:col>
      <xdr:colOff>752928</xdr:colOff>
      <xdr:row>46</xdr:row>
      <xdr:rowOff>168638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320643" y="6694714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136071</xdr:colOff>
      <xdr:row>54</xdr:row>
      <xdr:rowOff>68036</xdr:rowOff>
    </xdr:from>
    <xdr:to>
      <xdr:col>17</xdr:col>
      <xdr:colOff>8248</xdr:colOff>
      <xdr:row>64</xdr:row>
      <xdr:rowOff>7685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pSpPr/>
      </xdr:nvGrpSpPr>
      <xdr:grpSpPr>
        <a:xfrm>
          <a:off x="7157357" y="9987643"/>
          <a:ext cx="4797962" cy="1735792"/>
          <a:chOff x="6627727" y="9971941"/>
          <a:chExt cx="4802273" cy="173062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1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18</xdr:col>
      <xdr:colOff>625929</xdr:colOff>
      <xdr:row>53</xdr:row>
      <xdr:rowOff>149679</xdr:rowOff>
    </xdr:from>
    <xdr:to>
      <xdr:col>21</xdr:col>
      <xdr:colOff>299358</xdr:colOff>
      <xdr:row>64</xdr:row>
      <xdr:rowOff>68615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3035643" y="9878786"/>
          <a:ext cx="1959429" cy="19055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163286</xdr:colOff>
      <xdr:row>67</xdr:row>
      <xdr:rowOff>40822</xdr:rowOff>
    </xdr:from>
    <xdr:to>
      <xdr:col>18</xdr:col>
      <xdr:colOff>204108</xdr:colOff>
      <xdr:row>72</xdr:row>
      <xdr:rowOff>965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0786" y="12110358"/>
          <a:ext cx="5783036" cy="9126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504267</xdr:colOff>
      <xdr:row>22</xdr:row>
      <xdr:rowOff>78441</xdr:rowOff>
    </xdr:from>
    <xdr:to>
      <xdr:col>13</xdr:col>
      <xdr:colOff>78442</xdr:colOff>
      <xdr:row>34</xdr:row>
      <xdr:rowOff>78441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642414" y="3832412"/>
          <a:ext cx="2106704" cy="18377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209550</xdr:colOff>
      <xdr:row>9</xdr:row>
      <xdr:rowOff>47625</xdr:rowOff>
    </xdr:from>
    <xdr:to>
      <xdr:col>14</xdr:col>
      <xdr:colOff>571500</xdr:colOff>
      <xdr:row>20</xdr:row>
      <xdr:rowOff>72877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1809750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14</xdr:col>
      <xdr:colOff>662267</xdr:colOff>
      <xdr:row>9</xdr:row>
      <xdr:rowOff>66675</xdr:rowOff>
    </xdr:from>
    <xdr:to>
      <xdr:col>17</xdr:col>
      <xdr:colOff>661148</xdr:colOff>
      <xdr:row>48</xdr:row>
      <xdr:rowOff>121018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4943" y="1825999"/>
          <a:ext cx="2284881" cy="5881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37</xdr:row>
      <xdr:rowOff>66676</xdr:rowOff>
    </xdr:from>
    <xdr:to>
      <xdr:col>12</xdr:col>
      <xdr:colOff>417309</xdr:colOff>
      <xdr:row>44</xdr:row>
      <xdr:rowOff>19050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39050" y="5829301"/>
          <a:ext cx="1693659" cy="942974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41</xdr:row>
      <xdr:rowOff>161925</xdr:rowOff>
    </xdr:from>
    <xdr:to>
      <xdr:col>12</xdr:col>
      <xdr:colOff>381001</xdr:colOff>
      <xdr:row>43</xdr:row>
      <xdr:rowOff>19050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8829675" y="64579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419100</xdr:colOff>
      <xdr:row>8</xdr:row>
      <xdr:rowOff>161925</xdr:rowOff>
    </xdr:from>
    <xdr:to>
      <xdr:col>13</xdr:col>
      <xdr:colOff>123826</xdr:colOff>
      <xdr:row>10</xdr:row>
      <xdr:rowOff>133350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9334500" y="17335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164165</xdr:colOff>
      <xdr:row>22</xdr:row>
      <xdr:rowOff>48745</xdr:rowOff>
    </xdr:from>
    <xdr:to>
      <xdr:col>11</xdr:col>
      <xdr:colOff>526116</xdr:colOff>
      <xdr:row>23</xdr:row>
      <xdr:rowOff>29694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/>
      </xdr:nvSpPr>
      <xdr:spPr>
        <a:xfrm>
          <a:off x="8310841" y="3802716"/>
          <a:ext cx="361951" cy="171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492497</xdr:colOff>
      <xdr:row>22</xdr:row>
      <xdr:rowOff>82363</xdr:rowOff>
    </xdr:from>
    <xdr:to>
      <xdr:col>10</xdr:col>
      <xdr:colOff>11206</xdr:colOff>
      <xdr:row>28</xdr:row>
      <xdr:rowOff>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/>
      </xdr:nvSpPr>
      <xdr:spPr>
        <a:xfrm>
          <a:off x="7630644" y="3836334"/>
          <a:ext cx="280709" cy="7244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224118</xdr:colOff>
      <xdr:row>18</xdr:row>
      <xdr:rowOff>1</xdr:rowOff>
    </xdr:from>
    <xdr:to>
      <xdr:col>11</xdr:col>
      <xdr:colOff>280148</xdr:colOff>
      <xdr:row>22</xdr:row>
      <xdr:rowOff>89647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8124265" y="2644589"/>
          <a:ext cx="302559" cy="9300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291353</xdr:colOff>
      <xdr:row>24</xdr:row>
      <xdr:rowOff>112057</xdr:rowOff>
    </xdr:from>
    <xdr:to>
      <xdr:col>15</xdr:col>
      <xdr:colOff>560295</xdr:colOff>
      <xdr:row>44</xdr:row>
      <xdr:rowOff>134470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GrpSpPr/>
      </xdr:nvGrpSpPr>
      <xdr:grpSpPr>
        <a:xfrm>
          <a:off x="11486029" y="4134969"/>
          <a:ext cx="268942" cy="3048001"/>
          <a:chOff x="11473962" y="3498605"/>
          <a:chExt cx="234461" cy="3102220"/>
        </a:xfrm>
      </xdr:grpSpPr>
      <xdr:cxnSp macro="">
        <xdr:nvCxnSpPr>
          <xdr:cNvPr id="18" name="Gerade Verbindung mit Pfeil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C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649941</xdr:colOff>
      <xdr:row>29</xdr:row>
      <xdr:rowOff>11206</xdr:rowOff>
    </xdr:from>
    <xdr:to>
      <xdr:col>11</xdr:col>
      <xdr:colOff>145677</xdr:colOff>
      <xdr:row>37</xdr:row>
      <xdr:rowOff>67236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 flipV="1">
          <a:off x="7788088" y="4762500"/>
          <a:ext cx="504265" cy="135591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9</xdr:row>
      <xdr:rowOff>152398</xdr:rowOff>
    </xdr:from>
    <xdr:to>
      <xdr:col>2</xdr:col>
      <xdr:colOff>1859209</xdr:colOff>
      <xdr:row>21</xdr:row>
      <xdr:rowOff>26398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0" y="1914523"/>
          <a:ext cx="1735384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10</xdr:row>
      <xdr:rowOff>28574</xdr:rowOff>
    </xdr:from>
    <xdr:to>
      <xdr:col>6</xdr:col>
      <xdr:colOff>1891098</xdr:colOff>
      <xdr:row>21</xdr:row>
      <xdr:rowOff>93074</xdr:rowOff>
    </xdr:to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725" y="1981199"/>
          <a:ext cx="1767273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9</xdr:row>
      <xdr:rowOff>190499</xdr:rowOff>
    </xdr:from>
    <xdr:to>
      <xdr:col>10</xdr:col>
      <xdr:colOff>1907083</xdr:colOff>
      <xdr:row>21</xdr:row>
      <xdr:rowOff>64499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86800" y="1952624"/>
          <a:ext cx="184040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38101</xdr:rowOff>
    </xdr:from>
    <xdr:to>
      <xdr:col>4</xdr:col>
      <xdr:colOff>9525</xdr:colOff>
      <xdr:row>4</xdr:row>
      <xdr:rowOff>163675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9151" y="419101"/>
          <a:ext cx="2895599" cy="506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284949</xdr:colOff>
      <xdr:row>60</xdr:row>
      <xdr:rowOff>169214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</xdr:colOff>
      <xdr:row>2</xdr:row>
      <xdr:rowOff>33617</xdr:rowOff>
    </xdr:from>
    <xdr:to>
      <xdr:col>22</xdr:col>
      <xdr:colOff>674185</xdr:colOff>
      <xdr:row>22</xdr:row>
      <xdr:rowOff>138951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 flipH="1">
          <a:off x="7021606" y="459441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29133</xdr:colOff>
      <xdr:row>25</xdr:row>
      <xdr:rowOff>134472</xdr:rowOff>
    </xdr:from>
    <xdr:to>
      <xdr:col>22</xdr:col>
      <xdr:colOff>674183</xdr:colOff>
      <xdr:row>36</xdr:row>
      <xdr:rowOff>11208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 flipH="1">
          <a:off x="7021604" y="4728884"/>
          <a:ext cx="9116697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4852" y="76704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204107</xdr:colOff>
      <xdr:row>35</xdr:row>
      <xdr:rowOff>149680</xdr:rowOff>
    </xdr:from>
    <xdr:to>
      <xdr:col>22</xdr:col>
      <xdr:colOff>618828</xdr:colOff>
      <xdr:row>46</xdr:row>
      <xdr:rowOff>81643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7170964" y="6667501"/>
          <a:ext cx="8905578" cy="2027463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68</xdr:row>
      <xdr:rowOff>40823</xdr:rowOff>
    </xdr:from>
    <xdr:to>
      <xdr:col>22</xdr:col>
      <xdr:colOff>530679</xdr:colOff>
      <xdr:row>75</xdr:row>
      <xdr:rowOff>99439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83393" y="12300859"/>
          <a:ext cx="1905000" cy="1392116"/>
        </a:xfrm>
        <a:prstGeom prst="rect">
          <a:avLst/>
        </a:prstGeom>
      </xdr:spPr>
    </xdr:pic>
    <xdr:clientData/>
  </xdr:twoCellAnchor>
  <xdr:twoCellAnchor>
    <xdr:from>
      <xdr:col>9</xdr:col>
      <xdr:colOff>68036</xdr:colOff>
      <xdr:row>51</xdr:row>
      <xdr:rowOff>81643</xdr:rowOff>
    </xdr:from>
    <xdr:to>
      <xdr:col>17</xdr:col>
      <xdr:colOff>481088</xdr:colOff>
      <xdr:row>60</xdr:row>
      <xdr:rowOff>110947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GrpSpPr/>
      </xdr:nvGrpSpPr>
      <xdr:grpSpPr>
        <a:xfrm>
          <a:off x="7388679" y="9429750"/>
          <a:ext cx="5039480" cy="1743804"/>
          <a:chOff x="6627727" y="9963953"/>
          <a:chExt cx="4802273" cy="173860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1D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108857</xdr:colOff>
      <xdr:row>65</xdr:row>
      <xdr:rowOff>176894</xdr:rowOff>
    </xdr:from>
    <xdr:to>
      <xdr:col>18</xdr:col>
      <xdr:colOff>326571</xdr:colOff>
      <xdr:row>73</xdr:row>
      <xdr:rowOff>46853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75714" y="11974287"/>
          <a:ext cx="5660571" cy="1285102"/>
        </a:xfrm>
        <a:prstGeom prst="rect">
          <a:avLst/>
        </a:prstGeom>
      </xdr:spPr>
    </xdr:pic>
    <xdr:clientData/>
  </xdr:twoCellAnchor>
  <xdr:twoCellAnchor>
    <xdr:from>
      <xdr:col>16</xdr:col>
      <xdr:colOff>408214</xdr:colOff>
      <xdr:row>64</xdr:row>
      <xdr:rowOff>68035</xdr:rowOff>
    </xdr:from>
    <xdr:to>
      <xdr:col>18</xdr:col>
      <xdr:colOff>176893</xdr:colOff>
      <xdr:row>68</xdr:row>
      <xdr:rowOff>53979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11239500" y="11783785"/>
          <a:ext cx="1347107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149680</xdr:colOff>
      <xdr:row>53</xdr:row>
      <xdr:rowOff>54429</xdr:rowOff>
    </xdr:from>
    <xdr:to>
      <xdr:col>22</xdr:col>
      <xdr:colOff>231322</xdr:colOff>
      <xdr:row>65</xdr:row>
      <xdr:rowOff>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t="645"/>
        <a:stretch/>
      </xdr:blipFill>
      <xdr:spPr bwMode="auto">
        <a:xfrm>
          <a:off x="13321394" y="9783536"/>
          <a:ext cx="2367642" cy="20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E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E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E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29309</xdr:colOff>
      <xdr:row>2</xdr:row>
      <xdr:rowOff>80596</xdr:rowOff>
    </xdr:from>
    <xdr:to>
      <xdr:col>7</xdr:col>
      <xdr:colOff>439616</xdr:colOff>
      <xdr:row>4</xdr:row>
      <xdr:rowOff>122536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1309" y="461596"/>
          <a:ext cx="3956538" cy="42294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627529</xdr:colOff>
      <xdr:row>20</xdr:row>
      <xdr:rowOff>28408</xdr:rowOff>
    </xdr:from>
    <xdr:to>
      <xdr:col>15</xdr:col>
      <xdr:colOff>22412</xdr:colOff>
      <xdr:row>32</xdr:row>
      <xdr:rowOff>178645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2853" y="3625496"/>
          <a:ext cx="2442883" cy="198800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18</xdr:row>
      <xdr:rowOff>289870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20</xdr:row>
      <xdr:rowOff>19050</xdr:rowOff>
    </xdr:from>
    <xdr:to>
      <xdr:col>12</xdr:col>
      <xdr:colOff>209550</xdr:colOff>
      <xdr:row>25</xdr:row>
      <xdr:rowOff>47625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7971" y="739027"/>
          <a:ext cx="3685266" cy="7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10174939"/>
          <a:ext cx="6339566" cy="2277124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6618" y="9854313"/>
          <a:ext cx="3104029" cy="2986453"/>
        </a:xfrm>
        <a:prstGeom prst="rect">
          <a:avLst/>
        </a:prstGeom>
      </xdr:spPr>
    </xdr:pic>
    <xdr:clientData/>
  </xdr:twoCellAnchor>
  <xdr:twoCellAnchor editAs="oneCell">
    <xdr:from>
      <xdr:col>10</xdr:col>
      <xdr:colOff>175089</xdr:colOff>
      <xdr:row>47</xdr:row>
      <xdr:rowOff>183240</xdr:rowOff>
    </xdr:from>
    <xdr:to>
      <xdr:col>17</xdr:col>
      <xdr:colOff>138545</xdr:colOff>
      <xdr:row>73</xdr:row>
      <xdr:rowOff>100226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C854D2A-86D0-4EC7-A752-EE173617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81680" y="8963558"/>
          <a:ext cx="4344956" cy="4021395"/>
        </a:xfrm>
        <a:prstGeom prst="rect">
          <a:avLst/>
        </a:prstGeom>
      </xdr:spPr>
    </xdr:pic>
    <xdr:clientData/>
  </xdr:twoCellAnchor>
  <xdr:twoCellAnchor editAs="oneCell">
    <xdr:from>
      <xdr:col>21</xdr:col>
      <xdr:colOff>500062</xdr:colOff>
      <xdr:row>4</xdr:row>
      <xdr:rowOff>27801</xdr:rowOff>
    </xdr:from>
    <xdr:to>
      <xdr:col>27</xdr:col>
      <xdr:colOff>738187</xdr:colOff>
      <xdr:row>47</xdr:row>
      <xdr:rowOff>5625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491AD12-2F6A-4C71-9B36-B0CD6CD8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92437" y="837426"/>
          <a:ext cx="4810125" cy="7931199"/>
        </a:xfrm>
        <a:prstGeom prst="rect">
          <a:avLst/>
        </a:prstGeom>
      </xdr:spPr>
    </xdr:pic>
    <xdr:clientData/>
  </xdr:twoCellAnchor>
  <xdr:twoCellAnchor editAs="oneCell">
    <xdr:from>
      <xdr:col>30</xdr:col>
      <xdr:colOff>217713</xdr:colOff>
      <xdr:row>21</xdr:row>
      <xdr:rowOff>122464</xdr:rowOff>
    </xdr:from>
    <xdr:to>
      <xdr:col>33</xdr:col>
      <xdr:colOff>2503714</xdr:colOff>
      <xdr:row>36</xdr:row>
      <xdr:rowOff>165285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7E17BB1-D8B2-49E0-AAAB-C4B8C9CE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98642" y="3973285"/>
          <a:ext cx="3823608" cy="2900321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435427</xdr:colOff>
      <xdr:row>5</xdr:row>
      <xdr:rowOff>27215</xdr:rowOff>
    </xdr:from>
    <xdr:to>
      <xdr:col>20</xdr:col>
      <xdr:colOff>512689</xdr:colOff>
      <xdr:row>45</xdr:row>
      <xdr:rowOff>20687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CEA46-D313-4D11-B6F7-441D5C8F8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3463" y="1034144"/>
          <a:ext cx="6812797" cy="7409364"/>
        </a:xfrm>
        <a:prstGeom prst="rect">
          <a:avLst/>
        </a:prstGeom>
      </xdr:spPr>
    </xdr:pic>
    <xdr:clientData/>
  </xdr:twoCellAnchor>
  <xdr:twoCellAnchor>
    <xdr:from>
      <xdr:col>30</xdr:col>
      <xdr:colOff>190500</xdr:colOff>
      <xdr:row>40</xdr:row>
      <xdr:rowOff>95252</xdr:rowOff>
    </xdr:from>
    <xdr:to>
      <xdr:col>38</xdr:col>
      <xdr:colOff>377506</xdr:colOff>
      <xdr:row>65</xdr:row>
      <xdr:rowOff>95252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172233F6-9A92-4886-B889-AFD4841DEA9C}"/>
            </a:ext>
          </a:extLst>
        </xdr:cNvPr>
        <xdr:cNvGrpSpPr/>
      </xdr:nvGrpSpPr>
      <xdr:grpSpPr>
        <a:xfrm>
          <a:off x="21771429" y="7565573"/>
          <a:ext cx="7970291" cy="4109358"/>
          <a:chOff x="21199929" y="7892143"/>
          <a:chExt cx="10477500" cy="5402036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9AAD53EE-9B21-4DE2-9494-4FB7D23A60B3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E66BF3F8-051D-450A-94CE-F1FACD5A6D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4474F4FB-7032-4FC8-9D20-E42C791B8A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0" name="Gleichschenkliges Dreieck 19">
              <a:extLst>
                <a:ext uri="{FF2B5EF4-FFF2-40B4-BE49-F238E27FC236}">
                  <a16:creationId xmlns:a16="http://schemas.microsoft.com/office/drawing/2014/main" id="{080EF500-27F4-47AB-9A81-029237B75FB3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A5ABA23D-2342-48FA-9059-6349AFCE3F7C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E8CFED26-71A0-4D0C-860C-313EBA1E4FE1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6A35E925-83BD-47B8-B6B9-830B40ED5FBF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81643</xdr:colOff>
      <xdr:row>12</xdr:row>
      <xdr:rowOff>13608</xdr:rowOff>
    </xdr:from>
    <xdr:to>
      <xdr:col>38</xdr:col>
      <xdr:colOff>244929</xdr:colOff>
      <xdr:row>40</xdr:row>
      <xdr:rowOff>13608</xdr:rowOff>
    </xdr:to>
    <xdr:cxnSp macro="">
      <xdr:nvCxnSpPr>
        <xdr:cNvPr id="23" name="Verbinder: gekrümmt 22">
          <a:extLst>
            <a:ext uri="{FF2B5EF4-FFF2-40B4-BE49-F238E27FC236}">
              <a16:creationId xmlns:a16="http://schemas.microsoft.com/office/drawing/2014/main" id="{072FC355-CC49-4D10-8A9E-B7E076273FC0}"/>
            </a:ext>
          </a:extLst>
        </xdr:cNvPr>
        <xdr:cNvCxnSpPr/>
      </xdr:nvCxnSpPr>
      <xdr:spPr>
        <a:xfrm rot="16200000" flipH="1">
          <a:off x="26098500" y="3973286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304799</xdr:colOff>
      <xdr:row>9</xdr:row>
      <xdr:rowOff>42308</xdr:rowOff>
    </xdr:from>
    <xdr:to>
      <xdr:col>15</xdr:col>
      <xdr:colOff>352424</xdr:colOff>
      <xdr:row>19</xdr:row>
      <xdr:rowOff>44926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4" y="1804433"/>
          <a:ext cx="4105275" cy="1336118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649942</xdr:colOff>
      <xdr:row>21</xdr:row>
      <xdr:rowOff>54994</xdr:rowOff>
    </xdr:from>
    <xdr:to>
      <xdr:col>15</xdr:col>
      <xdr:colOff>67236</xdr:colOff>
      <xdr:row>34</xdr:row>
      <xdr:rowOff>32969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266" y="3540023"/>
          <a:ext cx="2465294" cy="2006240"/>
        </a:xfrm>
        <a:prstGeom prst="rect">
          <a:avLst/>
        </a:prstGeom>
      </xdr:spPr>
    </xdr:pic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33618</xdr:colOff>
      <xdr:row>2</xdr:row>
      <xdr:rowOff>76200</xdr:rowOff>
    </xdr:from>
    <xdr:to>
      <xdr:col>5</xdr:col>
      <xdr:colOff>542106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618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133351</xdr:rowOff>
    </xdr:from>
    <xdr:to>
      <xdr:col>15</xdr:col>
      <xdr:colOff>904875</xdr:colOff>
      <xdr:row>29</xdr:row>
      <xdr:rowOff>76201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11582400" y="45243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02696" y="9732169"/>
          <a:ext cx="3106830" cy="2977488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862853</xdr:colOff>
      <xdr:row>57</xdr:row>
      <xdr:rowOff>112060</xdr:rowOff>
    </xdr:from>
    <xdr:to>
      <xdr:col>8</xdr:col>
      <xdr:colOff>204783</xdr:colOff>
      <xdr:row>70</xdr:row>
      <xdr:rowOff>22412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5765" y="10354236"/>
          <a:ext cx="6300783" cy="2050676"/>
        </a:xfrm>
        <a:prstGeom prst="rect">
          <a:avLst/>
        </a:prstGeom>
      </xdr:spPr>
    </xdr:pic>
    <xdr:clientData/>
  </xdr:twoCellAnchor>
  <xdr:twoCellAnchor editAs="oneCell">
    <xdr:from>
      <xdr:col>21</xdr:col>
      <xdr:colOff>272143</xdr:colOff>
      <xdr:row>2</xdr:row>
      <xdr:rowOff>163285</xdr:rowOff>
    </xdr:from>
    <xdr:to>
      <xdr:col>27</xdr:col>
      <xdr:colOff>543224</xdr:colOff>
      <xdr:row>45</xdr:row>
      <xdr:rowOff>174509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A8D345DE-BBA3-485B-BA4C-BFCE6E55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57714" y="598714"/>
          <a:ext cx="4843081" cy="7998616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4</xdr:row>
      <xdr:rowOff>40820</xdr:rowOff>
    </xdr:from>
    <xdr:to>
      <xdr:col>20</xdr:col>
      <xdr:colOff>417441</xdr:colOff>
      <xdr:row>44</xdr:row>
      <xdr:rowOff>34292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5CF4591-0AAE-454A-9952-ECABE662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28215" y="857249"/>
          <a:ext cx="6812797" cy="7409364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326571</xdr:colOff>
      <xdr:row>46</xdr:row>
      <xdr:rowOff>149679</xdr:rowOff>
    </xdr:from>
    <xdr:to>
      <xdr:col>17</xdr:col>
      <xdr:colOff>290027</xdr:colOff>
      <xdr:row>72</xdr:row>
      <xdr:rowOff>66665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BBA34517-F325-4B5A-822B-17847BAAC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14607" y="8763000"/>
          <a:ext cx="4358563" cy="4107986"/>
        </a:xfrm>
        <a:prstGeom prst="rect">
          <a:avLst/>
        </a:prstGeom>
      </xdr:spPr>
    </xdr:pic>
    <xdr:clientData/>
  </xdr:twoCellAnchor>
  <xdr:twoCellAnchor editAs="oneCell">
    <xdr:from>
      <xdr:col>31</xdr:col>
      <xdr:colOff>40821</xdr:colOff>
      <xdr:row>23</xdr:row>
      <xdr:rowOff>149678</xdr:rowOff>
    </xdr:from>
    <xdr:to>
      <xdr:col>33</xdr:col>
      <xdr:colOff>2571750</xdr:colOff>
      <xdr:row>39</xdr:row>
      <xdr:rowOff>1999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2F3ABE29-4F26-44D2-A90A-6DCD6706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66678" y="4381499"/>
          <a:ext cx="3823608" cy="2900321"/>
        </a:xfrm>
        <a:prstGeom prst="rect">
          <a:avLst/>
        </a:prstGeom>
      </xdr:spPr>
    </xdr:pic>
    <xdr:clientData/>
  </xdr:twoCellAnchor>
  <xdr:twoCellAnchor>
    <xdr:from>
      <xdr:col>30</xdr:col>
      <xdr:colOff>136071</xdr:colOff>
      <xdr:row>40</xdr:row>
      <xdr:rowOff>81644</xdr:rowOff>
    </xdr:from>
    <xdr:to>
      <xdr:col>38</xdr:col>
      <xdr:colOff>323077</xdr:colOff>
      <xdr:row>65</xdr:row>
      <xdr:rowOff>81644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54F85A41-84E5-408B-A1C1-442612857531}"/>
            </a:ext>
          </a:extLst>
        </xdr:cNvPr>
        <xdr:cNvGrpSpPr/>
      </xdr:nvGrpSpPr>
      <xdr:grpSpPr>
        <a:xfrm>
          <a:off x="21717000" y="7551965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55016FE8-6E12-4BB0-AD10-1D5AAE2305FD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0A4E0E32-A7EE-453B-AF7C-B3D70937E2A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63AC286A-2737-4A8F-BF4C-4A7A591CC35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0" name="Gleichschenkliges Dreieck 19">
              <a:extLst>
                <a:ext uri="{FF2B5EF4-FFF2-40B4-BE49-F238E27FC236}">
                  <a16:creationId xmlns:a16="http://schemas.microsoft.com/office/drawing/2014/main" id="{3C671A63-0F8D-4303-BF6F-B12FFBD085C3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34217E87-4B93-4CA5-B991-B4F216F7B825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12F3B107-B9BE-48F3-80A1-910A8942006C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CAA18D5-F108-4D0B-A2E9-90CC0638AD54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27214</xdr:colOff>
      <xdr:row>12</xdr:row>
      <xdr:rowOff>0</xdr:rowOff>
    </xdr:from>
    <xdr:to>
      <xdr:col>38</xdr:col>
      <xdr:colOff>190500</xdr:colOff>
      <xdr:row>40</xdr:row>
      <xdr:rowOff>0</xdr:rowOff>
    </xdr:to>
    <xdr:cxnSp macro="">
      <xdr:nvCxnSpPr>
        <xdr:cNvPr id="23" name="Verbinder: gekrümmt 22">
          <a:extLst>
            <a:ext uri="{FF2B5EF4-FFF2-40B4-BE49-F238E27FC236}">
              <a16:creationId xmlns:a16="http://schemas.microsoft.com/office/drawing/2014/main" id="{CAB7F3E3-8582-4966-A6C3-8ACFF7996577}"/>
            </a:ext>
          </a:extLst>
        </xdr:cNvPr>
        <xdr:cNvCxnSpPr/>
      </xdr:nvCxnSpPr>
      <xdr:spPr>
        <a:xfrm rot="16200000" flipH="1">
          <a:off x="26044071" y="3959678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100855</xdr:colOff>
      <xdr:row>21</xdr:row>
      <xdr:rowOff>11205</xdr:rowOff>
    </xdr:from>
    <xdr:to>
      <xdr:col>12</xdr:col>
      <xdr:colOff>459443</xdr:colOff>
      <xdr:row>34</xdr:row>
      <xdr:rowOff>43817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7649" y="3686734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10</xdr:row>
      <xdr:rowOff>7727</xdr:rowOff>
    </xdr:from>
    <xdr:to>
      <xdr:col>15</xdr:col>
      <xdr:colOff>314325</xdr:colOff>
      <xdr:row>17</xdr:row>
      <xdr:rowOff>105061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2325" y="1846052"/>
          <a:ext cx="4048125" cy="108793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466725</xdr:colOff>
      <xdr:row>12</xdr:row>
      <xdr:rowOff>95250</xdr:rowOff>
    </xdr:from>
    <xdr:to>
      <xdr:col>14</xdr:col>
      <xdr:colOff>228600</xdr:colOff>
      <xdr:row>14</xdr:row>
      <xdr:rowOff>61232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9848850" y="220027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20</xdr:row>
      <xdr:rowOff>19050</xdr:rowOff>
    </xdr:from>
    <xdr:to>
      <xdr:col>12</xdr:col>
      <xdr:colOff>438150</xdr:colOff>
      <xdr:row>25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88106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109657</xdr:colOff>
      <xdr:row>0</xdr:row>
      <xdr:rowOff>11206</xdr:rowOff>
    </xdr:from>
    <xdr:to>
      <xdr:col>1</xdr:col>
      <xdr:colOff>833557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11206"/>
          <a:ext cx="723900" cy="545131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1008528</xdr:colOff>
      <xdr:row>58</xdr:row>
      <xdr:rowOff>33617</xdr:rowOff>
    </xdr:from>
    <xdr:to>
      <xdr:col>8</xdr:col>
      <xdr:colOff>262424</xdr:colOff>
      <xdr:row>68</xdr:row>
      <xdr:rowOff>134470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1440" y="10466293"/>
          <a:ext cx="6212749" cy="1669677"/>
        </a:xfrm>
        <a:prstGeom prst="rect">
          <a:avLst/>
        </a:prstGeom>
      </xdr:spPr>
    </xdr:pic>
    <xdr:clientData/>
  </xdr:twoCellAnchor>
  <xdr:twoCellAnchor editAs="oneCell">
    <xdr:from>
      <xdr:col>17</xdr:col>
      <xdr:colOff>705534</xdr:colOff>
      <xdr:row>55</xdr:row>
      <xdr:rowOff>130664</xdr:rowOff>
    </xdr:from>
    <xdr:to>
      <xdr:col>21</xdr:col>
      <xdr:colOff>693963</xdr:colOff>
      <xdr:row>73</xdr:row>
      <xdr:rowOff>20027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88677" y="10023057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19</xdr:col>
      <xdr:colOff>4328</xdr:colOff>
      <xdr:row>3</xdr:row>
      <xdr:rowOff>64582</xdr:rowOff>
    </xdr:from>
    <xdr:to>
      <xdr:col>28</xdr:col>
      <xdr:colOff>34636</xdr:colOff>
      <xdr:row>43</xdr:row>
      <xdr:rowOff>162324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22BD482-99B0-4885-9FEE-BC9C9FEA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72703" y="683707"/>
          <a:ext cx="6888308" cy="7479617"/>
        </a:xfrm>
        <a:prstGeom prst="rect">
          <a:avLst/>
        </a:prstGeom>
      </xdr:spPr>
    </xdr:pic>
    <xdr:clientData/>
  </xdr:twoCellAnchor>
  <xdr:twoCellAnchor editAs="oneCell">
    <xdr:from>
      <xdr:col>11</xdr:col>
      <xdr:colOff>34636</xdr:colOff>
      <xdr:row>2</xdr:row>
      <xdr:rowOff>90920</xdr:rowOff>
    </xdr:from>
    <xdr:to>
      <xdr:col>18</xdr:col>
      <xdr:colOff>415636</xdr:colOff>
      <xdr:row>45</xdr:row>
      <xdr:rowOff>64414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D12CD27B-C637-4072-85D1-9C462DA7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11886" y="519545"/>
          <a:ext cx="4810125" cy="7926869"/>
        </a:xfrm>
        <a:prstGeom prst="rect">
          <a:avLst/>
        </a:prstGeom>
      </xdr:spPr>
    </xdr:pic>
    <xdr:clientData/>
  </xdr:twoCellAnchor>
  <xdr:twoCellAnchor editAs="oneCell">
    <xdr:from>
      <xdr:col>22</xdr:col>
      <xdr:colOff>519546</xdr:colOff>
      <xdr:row>47</xdr:row>
      <xdr:rowOff>51955</xdr:rowOff>
    </xdr:from>
    <xdr:to>
      <xdr:col>28</xdr:col>
      <xdr:colOff>292502</xdr:colOff>
      <xdr:row>72</xdr:row>
      <xdr:rowOff>159441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EBA349A-7977-47E6-A00F-3ABDA60F8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69591" y="8832273"/>
          <a:ext cx="4344956" cy="402139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23</xdr:row>
      <xdr:rowOff>0</xdr:rowOff>
    </xdr:from>
    <xdr:to>
      <xdr:col>33</xdr:col>
      <xdr:colOff>2528455</xdr:colOff>
      <xdr:row>38</xdr:row>
      <xdr:rowOff>42821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345E499-9028-4A31-822A-192284AA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38227" y="4208318"/>
          <a:ext cx="3810001" cy="2900321"/>
        </a:xfrm>
        <a:prstGeom prst="rect">
          <a:avLst/>
        </a:prstGeom>
      </xdr:spPr>
    </xdr:pic>
    <xdr:clientData/>
  </xdr:twoCellAnchor>
  <xdr:twoCellAnchor>
    <xdr:from>
      <xdr:col>30</xdr:col>
      <xdr:colOff>231322</xdr:colOff>
      <xdr:row>40</xdr:row>
      <xdr:rowOff>108859</xdr:rowOff>
    </xdr:from>
    <xdr:to>
      <xdr:col>38</xdr:col>
      <xdr:colOff>418328</xdr:colOff>
      <xdr:row>65</xdr:row>
      <xdr:rowOff>108859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48A2D762-E1A8-4BA8-BC12-18E92DC2713E}"/>
            </a:ext>
          </a:extLst>
        </xdr:cNvPr>
        <xdr:cNvGrpSpPr/>
      </xdr:nvGrpSpPr>
      <xdr:grpSpPr>
        <a:xfrm>
          <a:off x="21812251" y="7579180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614D0868-65FF-4284-A683-37225DCAFE5E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CC80E78E-DB57-42E6-89D6-00E566F665B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6DB2E651-2DA9-4D0C-8A97-A8F8CCCB82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A851C897-1040-4555-A083-7D2AEF73F3AF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7948A9A6-D055-498C-A93A-FFF8BE0DF522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4" name="Rechteck 23">
              <a:extLst>
                <a:ext uri="{FF2B5EF4-FFF2-40B4-BE49-F238E27FC236}">
                  <a16:creationId xmlns:a16="http://schemas.microsoft.com/office/drawing/2014/main" id="{6BEB98A4-2B0F-41E7-8F9E-B10F1819758D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69B7210F-C9EC-4124-AD5F-37018995B112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122465</xdr:colOff>
      <xdr:row>12</xdr:row>
      <xdr:rowOff>27215</xdr:rowOff>
    </xdr:from>
    <xdr:to>
      <xdr:col>38</xdr:col>
      <xdr:colOff>285751</xdr:colOff>
      <xdr:row>40</xdr:row>
      <xdr:rowOff>27215</xdr:rowOff>
    </xdr:to>
    <xdr:cxnSp macro="">
      <xdr:nvCxnSpPr>
        <xdr:cNvPr id="25" name="Verbinder: gekrümmt 24">
          <a:extLst>
            <a:ext uri="{FF2B5EF4-FFF2-40B4-BE49-F238E27FC236}">
              <a16:creationId xmlns:a16="http://schemas.microsoft.com/office/drawing/2014/main" id="{8A052820-FEF5-4227-8D22-0146993A4E00}"/>
            </a:ext>
          </a:extLst>
        </xdr:cNvPr>
        <xdr:cNvCxnSpPr/>
      </xdr:nvCxnSpPr>
      <xdr:spPr>
        <a:xfrm rot="16200000" flipH="1">
          <a:off x="26139322" y="3986893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67236</xdr:colOff>
      <xdr:row>23</xdr:row>
      <xdr:rowOff>56030</xdr:rowOff>
    </xdr:from>
    <xdr:to>
      <xdr:col>12</xdr:col>
      <xdr:colOff>425824</xdr:colOff>
      <xdr:row>37</xdr:row>
      <xdr:rowOff>10202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4030" y="3810001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8</xdr:row>
      <xdr:rowOff>142876</xdr:rowOff>
    </xdr:from>
    <xdr:to>
      <xdr:col>15</xdr:col>
      <xdr:colOff>352425</xdr:colOff>
      <xdr:row>18</xdr:row>
      <xdr:rowOff>178760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1714501"/>
          <a:ext cx="4305300" cy="136938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447675</xdr:colOff>
      <xdr:row>12</xdr:row>
      <xdr:rowOff>0</xdr:rowOff>
    </xdr:from>
    <xdr:to>
      <xdr:col>14</xdr:col>
      <xdr:colOff>209550</xdr:colOff>
      <xdr:row>13</xdr:row>
      <xdr:rowOff>42182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9829800" y="21050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CxnSpPr/>
      </xdr:nvCxnSpPr>
      <xdr:spPr>
        <a:xfrm flipV="1">
          <a:off x="8877300" y="2676525"/>
          <a:ext cx="276225" cy="781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141196</xdr:colOff>
      <xdr:row>22</xdr:row>
      <xdr:rowOff>164728</xdr:rowOff>
    </xdr:from>
    <xdr:to>
      <xdr:col>12</xdr:col>
      <xdr:colOff>388846</xdr:colOff>
      <xdr:row>27</xdr:row>
      <xdr:rowOff>81245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8758520" y="3728199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22412</xdr:colOff>
      <xdr:row>2</xdr:row>
      <xdr:rowOff>76200</xdr:rowOff>
    </xdr:from>
    <xdr:to>
      <xdr:col>5</xdr:col>
      <xdr:colOff>530900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2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66676</xdr:rowOff>
    </xdr:from>
    <xdr:to>
      <xdr:col>15</xdr:col>
      <xdr:colOff>904875</xdr:colOff>
      <xdr:row>29</xdr:row>
      <xdr:rowOff>9526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11582400" y="445770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0136" y="1107782"/>
          <a:ext cx="1647825" cy="2822855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503464</xdr:colOff>
      <xdr:row>57</xdr:row>
      <xdr:rowOff>176893</xdr:rowOff>
    </xdr:from>
    <xdr:to>
      <xdr:col>7</xdr:col>
      <xdr:colOff>498745</xdr:colOff>
      <xdr:row>71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571" y="10450286"/>
          <a:ext cx="6186531" cy="2163535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</xdr:colOff>
      <xdr:row>55</xdr:row>
      <xdr:rowOff>103449</xdr:rowOff>
    </xdr:from>
    <xdr:to>
      <xdr:col>23</xdr:col>
      <xdr:colOff>70071</xdr:colOff>
      <xdr:row>72</xdr:row>
      <xdr:rowOff>183312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88785" y="9995842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18</xdr:col>
      <xdr:colOff>595312</xdr:colOff>
      <xdr:row>3</xdr:row>
      <xdr:rowOff>71436</xdr:rowOff>
    </xdr:from>
    <xdr:to>
      <xdr:col>28</xdr:col>
      <xdr:colOff>140515</xdr:colOff>
      <xdr:row>45</xdr:row>
      <xdr:rowOff>88722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E2F1483-77F3-455D-BE65-635562ED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01687" y="690561"/>
          <a:ext cx="7165203" cy="7780161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500063</xdr:colOff>
      <xdr:row>2</xdr:row>
      <xdr:rowOff>23812</xdr:rowOff>
    </xdr:from>
    <xdr:to>
      <xdr:col>18</xdr:col>
      <xdr:colOff>393458</xdr:colOff>
      <xdr:row>47</xdr:row>
      <xdr:rowOff>73074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6B9F23E-4D8A-457A-BC36-5BC40100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15313" y="452437"/>
          <a:ext cx="5084520" cy="838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22</xdr:row>
      <xdr:rowOff>0</xdr:rowOff>
    </xdr:from>
    <xdr:to>
      <xdr:col>33</xdr:col>
      <xdr:colOff>2524126</xdr:colOff>
      <xdr:row>37</xdr:row>
      <xdr:rowOff>42821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C3006F08-0848-4499-B3DD-1A909694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36063" y="4000500"/>
          <a:ext cx="3810001" cy="2900321"/>
        </a:xfrm>
        <a:prstGeom prst="rect">
          <a:avLst/>
        </a:prstGeom>
      </xdr:spPr>
    </xdr:pic>
    <xdr:clientData/>
  </xdr:twoCellAnchor>
  <xdr:twoCellAnchor editAs="oneCell">
    <xdr:from>
      <xdr:col>24</xdr:col>
      <xdr:colOff>547687</xdr:colOff>
      <xdr:row>47</xdr:row>
      <xdr:rowOff>119062</xdr:rowOff>
    </xdr:from>
    <xdr:to>
      <xdr:col>31</xdr:col>
      <xdr:colOff>534955</xdr:colOff>
      <xdr:row>73</xdr:row>
      <xdr:rowOff>36048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8C998425-54D2-40FE-ABF7-3AF35893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26062" y="8882062"/>
          <a:ext cx="4344956" cy="4036549"/>
        </a:xfrm>
        <a:prstGeom prst="rect">
          <a:avLst/>
        </a:prstGeom>
      </xdr:spPr>
    </xdr:pic>
    <xdr:clientData/>
  </xdr:twoCellAnchor>
  <xdr:twoCellAnchor>
    <xdr:from>
      <xdr:col>31</xdr:col>
      <xdr:colOff>653143</xdr:colOff>
      <xdr:row>40</xdr:row>
      <xdr:rowOff>2</xdr:rowOff>
    </xdr:from>
    <xdr:to>
      <xdr:col>39</xdr:col>
      <xdr:colOff>323077</xdr:colOff>
      <xdr:row>65</xdr:row>
      <xdr:rowOff>2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AA76AA46-5C64-49CE-8468-3913F57E3A18}"/>
            </a:ext>
          </a:extLst>
        </xdr:cNvPr>
        <xdr:cNvGrpSpPr/>
      </xdr:nvGrpSpPr>
      <xdr:grpSpPr>
        <a:xfrm>
          <a:off x="22479000" y="7470323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19AFC271-D0C6-40B8-AB78-3E4452C809FB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84F08CB3-0388-416D-8798-1A1082C8C9D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8EB96D09-9D52-4677-B002-179D7365B9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DD289B45-5697-4EBE-B8D0-7E9FAF425A46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528737A7-24A2-4021-AAF4-0501F65B2031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7C8135D1-67F7-49B5-A011-0199E7FC3838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D6B5914-8DAC-4EFC-A0BD-3D2B60FF90EA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40821</xdr:colOff>
      <xdr:row>11</xdr:row>
      <xdr:rowOff>149679</xdr:rowOff>
    </xdr:from>
    <xdr:to>
      <xdr:col>38</xdr:col>
      <xdr:colOff>204107</xdr:colOff>
      <xdr:row>39</xdr:row>
      <xdr:rowOff>149679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30F29508-76FE-4874-92E8-F836C9D35FB2}"/>
            </a:ext>
          </a:extLst>
        </xdr:cNvPr>
        <xdr:cNvCxnSpPr/>
      </xdr:nvCxnSpPr>
      <xdr:spPr>
        <a:xfrm rot="16200000" flipH="1">
          <a:off x="26057678" y="3918857"/>
          <a:ext cx="5334000" cy="1687286"/>
        </a:xfrm>
        <a:prstGeom prst="curvedConnector3">
          <a:avLst>
            <a:gd name="adj1" fmla="val 0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3" name="Gruppier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8" name="Grafik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24" name="Gruppier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Pfeil: nach rechts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25" name="Gruppieren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Pfeil: nach rechts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26" name="Gruppieren 2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2" name="Pfeil: nach rechts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79864</xdr:colOff>
      <xdr:row>2</xdr:row>
      <xdr:rowOff>48358</xdr:rowOff>
    </xdr:from>
    <xdr:to>
      <xdr:col>5</xdr:col>
      <xdr:colOff>381000</xdr:colOff>
      <xdr:row>4</xdr:row>
      <xdr:rowOff>163549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1864" y="429358"/>
          <a:ext cx="2836251" cy="4961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4900" y="1676400"/>
          <a:ext cx="150549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66676</xdr:rowOff>
    </xdr:from>
    <xdr:to>
      <xdr:col>2</xdr:col>
      <xdr:colOff>590550</xdr:colOff>
      <xdr:row>4</xdr:row>
      <xdr:rowOff>164866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725" y="447676"/>
          <a:ext cx="1266825" cy="4791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2</xdr:row>
      <xdr:rowOff>19050</xdr:rowOff>
    </xdr:from>
    <xdr:to>
      <xdr:col>3</xdr:col>
      <xdr:colOff>1304926</xdr:colOff>
      <xdr:row>4</xdr:row>
      <xdr:rowOff>170210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26" y="400050"/>
          <a:ext cx="1257300" cy="5321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114300</xdr:rowOff>
    </xdr:from>
    <xdr:to>
      <xdr:col>2</xdr:col>
      <xdr:colOff>1853284</xdr:colOff>
      <xdr:row>4</xdr:row>
      <xdr:rowOff>187569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68580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2</xdr:col>
      <xdr:colOff>1895475</xdr:colOff>
      <xdr:row>3</xdr:row>
      <xdr:rowOff>107325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19101"/>
          <a:ext cx="2305050" cy="2597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10</xdr:row>
      <xdr:rowOff>142875</xdr:rowOff>
    </xdr:from>
    <xdr:to>
      <xdr:col>2</xdr:col>
      <xdr:colOff>1998538</xdr:colOff>
      <xdr:row>22</xdr:row>
      <xdr:rowOff>16875</xdr:rowOff>
    </xdr:to>
    <xdr:pic>
      <xdr:nvPicPr>
        <xdr:cNvPr id="5" name="Grafi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6" y="2095500"/>
          <a:ext cx="2074737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10</xdr:row>
      <xdr:rowOff>142875</xdr:rowOff>
    </xdr:from>
    <xdr:to>
      <xdr:col>6</xdr:col>
      <xdr:colOff>2038448</xdr:colOff>
      <xdr:row>22</xdr:row>
      <xdr:rowOff>16875</xdr:rowOff>
    </xdr:to>
    <xdr:pic>
      <xdr:nvPicPr>
        <xdr:cNvPr id="6" name="Grafi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1" y="2095500"/>
          <a:ext cx="2000347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10</xdr:row>
      <xdr:rowOff>142875</xdr:rowOff>
    </xdr:from>
    <xdr:to>
      <xdr:col>10</xdr:col>
      <xdr:colOff>1943717</xdr:colOff>
      <xdr:row>22</xdr:row>
      <xdr:rowOff>16875</xdr:rowOff>
    </xdr:to>
    <xdr:pic>
      <xdr:nvPicPr>
        <xdr:cNvPr id="7" name="Grafik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2095500"/>
          <a:ext cx="1915142" cy="21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2A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2A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2A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A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A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2A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2A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5050" cy="2597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200025</xdr:colOff>
      <xdr:row>19</xdr:row>
      <xdr:rowOff>57151</xdr:rowOff>
    </xdr:from>
    <xdr:to>
      <xdr:col>14</xdr:col>
      <xdr:colOff>619125</xdr:colOff>
      <xdr:row>29</xdr:row>
      <xdr:rowOff>109214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150" y="3267076"/>
          <a:ext cx="1943100" cy="1918963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23</xdr:row>
      <xdr:rowOff>819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pSpPr/>
      </xdr:nvGrpSpPr>
      <xdr:grpSpPr>
        <a:xfrm>
          <a:off x="7361144" y="1711699"/>
          <a:ext cx="3260142" cy="2345649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2B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2B00-000009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B00-00000A000000}"/>
              </a:ext>
            </a:extLst>
          </xdr:cNvPr>
          <xdr:cNvSpPr/>
        </xdr:nvSpPr>
        <xdr:spPr>
          <a:xfrm>
            <a:off x="913644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B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714375</xdr:colOff>
      <xdr:row>8</xdr:row>
      <xdr:rowOff>171450</xdr:rowOff>
    </xdr:from>
    <xdr:to>
      <xdr:col>17</xdr:col>
      <xdr:colOff>695325</xdr:colOff>
      <xdr:row>42</xdr:row>
      <xdr:rowOff>39614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GrpSpPr/>
      </xdr:nvGrpSpPr>
      <xdr:grpSpPr>
        <a:xfrm>
          <a:off x="10855699" y="1740274"/>
          <a:ext cx="2266950" cy="5493516"/>
          <a:chOff x="10858500" y="1743075"/>
          <a:chExt cx="2266950" cy="5468864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2B00-000011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352425</xdr:colOff>
      <xdr:row>26</xdr:row>
      <xdr:rowOff>85725</xdr:rowOff>
    </xdr:from>
    <xdr:to>
      <xdr:col>15</xdr:col>
      <xdr:colOff>600075</xdr:colOff>
      <xdr:row>28</xdr:row>
      <xdr:rowOff>152400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SpPr/>
      </xdr:nvSpPr>
      <xdr:spPr>
        <a:xfrm>
          <a:off x="11258550" y="459105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134470</xdr:rowOff>
    </xdr:from>
    <xdr:to>
      <xdr:col>5</xdr:col>
      <xdr:colOff>762000</xdr:colOff>
      <xdr:row>46</xdr:row>
      <xdr:rowOff>33617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GrpSpPr/>
      </xdr:nvGrpSpPr>
      <xdr:grpSpPr>
        <a:xfrm>
          <a:off x="2068286" y="760399"/>
          <a:ext cx="3714750" cy="7886539"/>
          <a:chOff x="2084294" y="750794"/>
          <a:chExt cx="3182471" cy="7877735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C00-00000C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32" y="1312209"/>
          <a:ext cx="1909248" cy="25874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35</xdr:row>
      <xdr:rowOff>33618</xdr:rowOff>
    </xdr:from>
    <xdr:to>
      <xdr:col>25</xdr:col>
      <xdr:colOff>11207</xdr:colOff>
      <xdr:row>45</xdr:row>
      <xdr:rowOff>148588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2454"/>
        <a:stretch/>
      </xdr:blipFill>
      <xdr:spPr>
        <a:xfrm>
          <a:off x="707091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89646</xdr:rowOff>
    </xdr:from>
    <xdr:to>
      <xdr:col>23</xdr:col>
      <xdr:colOff>261275</xdr:colOff>
      <xdr:row>23</xdr:row>
      <xdr:rowOff>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75" b="52209"/>
        <a:stretch/>
      </xdr:blipFill>
      <xdr:spPr>
        <a:xfrm>
          <a:off x="7837714" y="906075"/>
          <a:ext cx="9323632" cy="3392981"/>
        </a:xfrm>
        <a:prstGeom prst="rect">
          <a:avLst/>
        </a:prstGeom>
      </xdr:spPr>
    </xdr:pic>
    <xdr:clientData/>
  </xdr:twoCellAnchor>
  <xdr:twoCellAnchor editAs="oneCell">
    <xdr:from>
      <xdr:col>8</xdr:col>
      <xdr:colOff>230841</xdr:colOff>
      <xdr:row>25</xdr:row>
      <xdr:rowOff>145676</xdr:rowOff>
    </xdr:from>
    <xdr:to>
      <xdr:col>24</xdr:col>
      <xdr:colOff>145675</xdr:colOff>
      <xdr:row>35</xdr:row>
      <xdr:rowOff>50073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933" b="27063"/>
        <a:stretch/>
      </xdr:blipFill>
      <xdr:spPr>
        <a:xfrm>
          <a:off x="7100047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3</xdr:col>
      <xdr:colOff>701968</xdr:colOff>
      <xdr:row>60</xdr:row>
      <xdr:rowOff>24383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6206" y="92318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18</xdr:col>
      <xdr:colOff>204108</xdr:colOff>
      <xdr:row>51</xdr:row>
      <xdr:rowOff>68037</xdr:rowOff>
    </xdr:from>
    <xdr:to>
      <xdr:col>21</xdr:col>
      <xdr:colOff>748393</xdr:colOff>
      <xdr:row>66</xdr:row>
      <xdr:rowOff>114520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04322" y="9525001"/>
          <a:ext cx="2830285" cy="27951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51</xdr:row>
      <xdr:rowOff>190499</xdr:rowOff>
    </xdr:from>
    <xdr:to>
      <xdr:col>17</xdr:col>
      <xdr:colOff>512535</xdr:colOff>
      <xdr:row>61</xdr:row>
      <xdr:rowOff>4159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9286" y="9647463"/>
          <a:ext cx="5996213" cy="17186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235324</xdr:colOff>
      <xdr:row>8</xdr:row>
      <xdr:rowOff>145678</xdr:rowOff>
    </xdr:from>
    <xdr:to>
      <xdr:col>14</xdr:col>
      <xdr:colOff>574004</xdr:colOff>
      <xdr:row>18</xdr:row>
      <xdr:rowOff>100855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18" y="1714502"/>
          <a:ext cx="3633210" cy="129988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20</xdr:row>
      <xdr:rowOff>126955</xdr:rowOff>
    </xdr:from>
    <xdr:to>
      <xdr:col>14</xdr:col>
      <xdr:colOff>369794</xdr:colOff>
      <xdr:row>32</xdr:row>
      <xdr:rowOff>45487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3421484"/>
          <a:ext cx="2700618" cy="2170915"/>
        </a:xfrm>
        <a:prstGeom prst="rect">
          <a:avLst/>
        </a:prstGeom>
      </xdr:spPr>
    </xdr:pic>
    <xdr:clientData/>
  </xdr:twoCellAnchor>
  <xdr:twoCellAnchor>
    <xdr:from>
      <xdr:col>11</xdr:col>
      <xdr:colOff>248424</xdr:colOff>
      <xdr:row>8</xdr:row>
      <xdr:rowOff>86817</xdr:rowOff>
    </xdr:from>
    <xdr:to>
      <xdr:col>14</xdr:col>
      <xdr:colOff>257735</xdr:colOff>
      <xdr:row>25</xdr:row>
      <xdr:rowOff>11204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pSpPr/>
      </xdr:nvGrpSpPr>
      <xdr:grpSpPr>
        <a:xfrm>
          <a:off x="8103748" y="1655641"/>
          <a:ext cx="2295311" cy="2681034"/>
          <a:chOff x="8105775" y="1657350"/>
          <a:chExt cx="2296041" cy="2405121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2D00-00000B000000}"/>
              </a:ext>
            </a:extLst>
          </xdr:cNvPr>
          <xdr:cNvCxnSpPr/>
        </xdr:nvCxnSpPr>
        <xdr:spPr>
          <a:xfrm flipH="1" flipV="1">
            <a:off x="9286875" y="2362201"/>
            <a:ext cx="464793" cy="84579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D00-00000D000000}"/>
              </a:ext>
            </a:extLst>
          </xdr:cNvPr>
          <xdr:cNvSpPr/>
        </xdr:nvSpPr>
        <xdr:spPr>
          <a:xfrm>
            <a:off x="10003516" y="3248552"/>
            <a:ext cx="398300" cy="81391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2D00-00000E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571500</xdr:colOff>
      <xdr:row>10</xdr:row>
      <xdr:rowOff>161925</xdr:rowOff>
    </xdr:from>
    <xdr:to>
      <xdr:col>17</xdr:col>
      <xdr:colOff>552450</xdr:colOff>
      <xdr:row>46</xdr:row>
      <xdr:rowOff>30089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GrpSpPr/>
      </xdr:nvGrpSpPr>
      <xdr:grpSpPr>
        <a:xfrm>
          <a:off x="10712824" y="1999690"/>
          <a:ext cx="2266950" cy="5773664"/>
          <a:chOff x="10858500" y="1743075"/>
          <a:chExt cx="2266950" cy="5468864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2D00-000012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209550</xdr:colOff>
      <xdr:row>29</xdr:row>
      <xdr:rowOff>152400</xdr:rowOff>
    </xdr:from>
    <xdr:to>
      <xdr:col>15</xdr:col>
      <xdr:colOff>457200</xdr:colOff>
      <xdr:row>32</xdr:row>
      <xdr:rowOff>28575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11115675" y="4733925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2D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2D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</xdr:row>
      <xdr:rowOff>11206</xdr:rowOff>
    </xdr:from>
    <xdr:to>
      <xdr:col>5</xdr:col>
      <xdr:colOff>773206</xdr:colOff>
      <xdr:row>46</xdr:row>
      <xdr:rowOff>100853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GrpSpPr/>
      </xdr:nvGrpSpPr>
      <xdr:grpSpPr>
        <a:xfrm>
          <a:off x="2079492" y="827635"/>
          <a:ext cx="3714750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E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E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72167"/>
        <a:stretch/>
      </xdr:blipFill>
      <xdr:spPr>
        <a:xfrm>
          <a:off x="7407087" y="6443383"/>
          <a:ext cx="9144001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25" b="51711"/>
        <a:stretch/>
      </xdr:blipFill>
      <xdr:spPr>
        <a:xfrm>
          <a:off x="7551964" y="980036"/>
          <a:ext cx="8979434" cy="3262991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47790" b="27434"/>
        <a:stretch/>
      </xdr:blipFill>
      <xdr:spPr>
        <a:xfrm>
          <a:off x="7402604" y="4672853"/>
          <a:ext cx="9144001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3</xdr:col>
      <xdr:colOff>690762</xdr:colOff>
      <xdr:row>59</xdr:row>
      <xdr:rowOff>149483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91664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51</xdr:row>
      <xdr:rowOff>27214</xdr:rowOff>
    </xdr:from>
    <xdr:to>
      <xdr:col>17</xdr:col>
      <xdr:colOff>361301</xdr:colOff>
      <xdr:row>59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5178" y="9484178"/>
          <a:ext cx="6294015" cy="1660072"/>
        </a:xfrm>
        <a:prstGeom prst="rect">
          <a:avLst/>
        </a:prstGeom>
      </xdr:spPr>
    </xdr:pic>
    <xdr:clientData/>
  </xdr:twoCellAnchor>
  <xdr:twoCellAnchor editAs="oneCell">
    <xdr:from>
      <xdr:col>18</xdr:col>
      <xdr:colOff>45774</xdr:colOff>
      <xdr:row>52</xdr:row>
      <xdr:rowOff>0</xdr:rowOff>
    </xdr:from>
    <xdr:to>
      <xdr:col>22</xdr:col>
      <xdr:colOff>288289</xdr:colOff>
      <xdr:row>66</xdr:row>
      <xdr:rowOff>81643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0095" y="9647464"/>
          <a:ext cx="3290515" cy="263978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537882</xdr:colOff>
      <xdr:row>20</xdr:row>
      <xdr:rowOff>179293</xdr:rowOff>
    </xdr:from>
    <xdr:to>
      <xdr:col>13</xdr:col>
      <xdr:colOff>59951</xdr:colOff>
      <xdr:row>32</xdr:row>
      <xdr:rowOff>36914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384676" y="3585881"/>
          <a:ext cx="2054599" cy="19979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1461" y="1609726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8878956" y="1697934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20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78827</xdr:colOff>
      <xdr:row>20</xdr:row>
      <xdr:rowOff>164224</xdr:rowOff>
    </xdr:from>
    <xdr:to>
      <xdr:col>12</xdr:col>
      <xdr:colOff>496403</xdr:colOff>
      <xdr:row>22</xdr:row>
      <xdr:rowOff>44824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 flipV="1">
          <a:off x="8703879" y="3573517"/>
          <a:ext cx="417576" cy="1499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548276</xdr:colOff>
      <xdr:row>20</xdr:row>
      <xdr:rowOff>159297</xdr:rowOff>
    </xdr:from>
    <xdr:to>
      <xdr:col>13</xdr:col>
      <xdr:colOff>59120</xdr:colOff>
      <xdr:row>25</xdr:row>
      <xdr:rowOff>164224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9173328" y="3568590"/>
          <a:ext cx="272844" cy="7340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F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F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542925</xdr:colOff>
      <xdr:row>9</xdr:row>
      <xdr:rowOff>38100</xdr:rowOff>
    </xdr:from>
    <xdr:to>
      <xdr:col>17</xdr:col>
      <xdr:colOff>523875</xdr:colOff>
      <xdr:row>43</xdr:row>
      <xdr:rowOff>96764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GrpSpPr/>
      </xdr:nvGrpSpPr>
      <xdr:grpSpPr>
        <a:xfrm>
          <a:off x="10684249" y="1797424"/>
          <a:ext cx="2266950" cy="5381458"/>
          <a:chOff x="15078075" y="4695825"/>
          <a:chExt cx="2266950" cy="5164064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00000000-0008-0000-2F00-000010000000}"/>
              </a:ext>
            </a:extLst>
          </xdr:cNvPr>
          <xdr:cNvGrpSpPr/>
        </xdr:nvGrpSpPr>
        <xdr:grpSpPr>
          <a:xfrm>
            <a:off x="15078075" y="4695825"/>
            <a:ext cx="2266950" cy="5164064"/>
            <a:chOff x="10858500" y="1743075"/>
            <a:chExt cx="2266950" cy="5468864"/>
          </a:xfrm>
        </xdr:grpSpPr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00000000-0008-0000-2F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500" y="1869819"/>
              <a:ext cx="2162175" cy="5342120"/>
            </a:xfrm>
            <a:prstGeom prst="rect">
              <a:avLst/>
            </a:prstGeom>
          </xdr:spPr>
        </xdr:pic>
        <xdr:sp macro="" textlink="">
          <xdr:nvSpPr>
            <xdr:cNvPr id="18" name="Rechteck 17">
              <a:extLst>
                <a:ext uri="{FF2B5EF4-FFF2-40B4-BE49-F238E27FC236}">
                  <a16:creationId xmlns:a16="http://schemas.microsoft.com/office/drawing/2014/main" id="{00000000-0008-0000-2F00-000012000000}"/>
                </a:ext>
              </a:extLst>
            </xdr:cNvPr>
            <xdr:cNvSpPr/>
          </xdr:nvSpPr>
          <xdr:spPr>
            <a:xfrm>
              <a:off x="12715875" y="1743075"/>
              <a:ext cx="409575" cy="47625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2F00-000013000000}"/>
              </a:ext>
            </a:extLst>
          </xdr:cNvPr>
          <xdr:cNvSpPr/>
        </xdr:nvSpPr>
        <xdr:spPr>
          <a:xfrm>
            <a:off x="15478125" y="7415195"/>
            <a:ext cx="247650" cy="4476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1860176</xdr:colOff>
      <xdr:row>4</xdr:row>
      <xdr:rowOff>56029</xdr:rowOff>
    </xdr:from>
    <xdr:to>
      <xdr:col>5</xdr:col>
      <xdr:colOff>750794</xdr:colOff>
      <xdr:row>46</xdr:row>
      <xdr:rowOff>145676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GrpSpPr/>
      </xdr:nvGrpSpPr>
      <xdr:grpSpPr>
        <a:xfrm>
          <a:off x="2064283" y="872458"/>
          <a:ext cx="3680332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0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</xdr:col>
      <xdr:colOff>515471</xdr:colOff>
      <xdr:row>49</xdr:row>
      <xdr:rowOff>168088</xdr:rowOff>
    </xdr:from>
    <xdr:to>
      <xdr:col>4</xdr:col>
      <xdr:colOff>650742</xdr:colOff>
      <xdr:row>60</xdr:row>
      <xdr:rowOff>15013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5" y="922244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544285</xdr:colOff>
      <xdr:row>51</xdr:row>
      <xdr:rowOff>176893</xdr:rowOff>
    </xdr:from>
    <xdr:to>
      <xdr:col>17</xdr:col>
      <xdr:colOff>253165</xdr:colOff>
      <xdr:row>60</xdr:row>
      <xdr:rowOff>54429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7964" y="9633857"/>
          <a:ext cx="6158666" cy="1592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326572</xdr:colOff>
      <xdr:row>51</xdr:row>
      <xdr:rowOff>95250</xdr:rowOff>
    </xdr:from>
    <xdr:to>
      <xdr:col>21</xdr:col>
      <xdr:colOff>312964</xdr:colOff>
      <xdr:row>63</xdr:row>
      <xdr:rowOff>127840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3076465" y="9552214"/>
          <a:ext cx="2272392" cy="22097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</xdr:row>
      <xdr:rowOff>190496</xdr:rowOff>
    </xdr:from>
    <xdr:to>
      <xdr:col>25</xdr:col>
      <xdr:colOff>3266</xdr:colOff>
      <xdr:row>20</xdr:row>
      <xdr:rowOff>23129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61465" y="816425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25</xdr:row>
      <xdr:rowOff>40822</xdr:rowOff>
    </xdr:from>
    <xdr:to>
      <xdr:col>25</xdr:col>
      <xdr:colOff>1996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61465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35</xdr:row>
      <xdr:rowOff>176891</xdr:rowOff>
    </xdr:from>
    <xdr:to>
      <xdr:col>25</xdr:col>
      <xdr:colOff>3266</xdr:colOff>
      <xdr:row>46</xdr:row>
      <xdr:rowOff>157206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0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61465" y="6694712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145676</xdr:colOff>
      <xdr:row>21</xdr:row>
      <xdr:rowOff>291354</xdr:rowOff>
    </xdr:from>
    <xdr:to>
      <xdr:col>13</xdr:col>
      <xdr:colOff>727971</xdr:colOff>
      <xdr:row>32</xdr:row>
      <xdr:rowOff>67161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01000" y="377638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137272</xdr:colOff>
      <xdr:row>21</xdr:row>
      <xdr:rowOff>260537</xdr:rowOff>
    </xdr:from>
    <xdr:to>
      <xdr:col>11</xdr:col>
      <xdr:colOff>384922</xdr:colOff>
      <xdr:row>26</xdr:row>
      <xdr:rowOff>98612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/>
      </xdr:nvSpPr>
      <xdr:spPr>
        <a:xfrm>
          <a:off x="7992596" y="374556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600075</xdr:colOff>
      <xdr:row>11</xdr:row>
      <xdr:rowOff>19050</xdr:rowOff>
    </xdr:from>
    <xdr:to>
      <xdr:col>17</xdr:col>
      <xdr:colOff>476250</xdr:colOff>
      <xdr:row>44</xdr:row>
      <xdr:rowOff>29819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200" y="2047875"/>
          <a:ext cx="2162175" cy="5430494"/>
        </a:xfrm>
        <a:prstGeom prst="rect">
          <a:avLst/>
        </a:prstGeom>
      </xdr:spPr>
    </xdr:pic>
    <xdr:clientData/>
  </xdr:twoCellAnchor>
  <xdr:twoCellAnchor>
    <xdr:from>
      <xdr:col>15</xdr:col>
      <xdr:colOff>238125</xdr:colOff>
      <xdr:row>28</xdr:row>
      <xdr:rowOff>47641</xdr:rowOff>
    </xdr:from>
    <xdr:to>
      <xdr:col>15</xdr:col>
      <xdr:colOff>485775</xdr:colOff>
      <xdr:row>30</xdr:row>
      <xdr:rowOff>130831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SpPr/>
      </xdr:nvSpPr>
      <xdr:spPr>
        <a:xfrm>
          <a:off x="11144250" y="4819666"/>
          <a:ext cx="247650" cy="46419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18</xdr:row>
      <xdr:rowOff>112060</xdr:rowOff>
    </xdr:from>
    <xdr:to>
      <xdr:col>15</xdr:col>
      <xdr:colOff>340586</xdr:colOff>
      <xdr:row>32</xdr:row>
      <xdr:rowOff>78442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7472" y="3137648"/>
          <a:ext cx="2346438" cy="2375647"/>
        </a:xfrm>
        <a:prstGeom prst="rect">
          <a:avLst/>
        </a:prstGeom>
      </xdr:spPr>
    </xdr:pic>
    <xdr:clientData/>
  </xdr:twoCellAnchor>
  <xdr:twoCellAnchor>
    <xdr:from>
      <xdr:col>9</xdr:col>
      <xdr:colOff>536763</xdr:colOff>
      <xdr:row>8</xdr:row>
      <xdr:rowOff>109257</xdr:rowOff>
    </xdr:from>
    <xdr:to>
      <xdr:col>14</xdr:col>
      <xdr:colOff>502375</xdr:colOff>
      <xdr:row>23</xdr:row>
      <xdr:rowOff>67235</xdr:rowOff>
    </xdr:to>
    <xdr:grpSp>
      <xdr:nvGrpSpPr>
        <xdr:cNvPr id="29" name="Gruppier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7383557" y="1678081"/>
          <a:ext cx="3260142" cy="2333625"/>
          <a:chOff x="7362825" y="1714500"/>
          <a:chExt cx="3261262" cy="232350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 flipV="1">
            <a:off x="9258390" y="2295526"/>
            <a:ext cx="323761" cy="8275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>
          <a:xfrm>
            <a:off x="917007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>
            <a:off x="8832420" y="3162300"/>
            <a:ext cx="302663" cy="8757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694763</xdr:colOff>
      <xdr:row>10</xdr:row>
      <xdr:rowOff>44822</xdr:rowOff>
    </xdr:from>
    <xdr:to>
      <xdr:col>17</xdr:col>
      <xdr:colOff>561872</xdr:colOff>
      <xdr:row>42</xdr:row>
      <xdr:rowOff>156882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0836087" y="1882587"/>
          <a:ext cx="2153109" cy="5165913"/>
          <a:chOff x="10836087" y="1882587"/>
          <a:chExt cx="2153109" cy="5165913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36087" y="1882587"/>
            <a:ext cx="2153109" cy="5165913"/>
          </a:xfrm>
          <a:prstGeom prst="rect">
            <a:avLst/>
          </a:prstGeom>
        </xdr:spPr>
      </xdr:pic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11093824" y="4616824"/>
            <a:ext cx="212911" cy="36979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287003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>
    <xdr:from>
      <xdr:col>1</xdr:col>
      <xdr:colOff>1725706</xdr:colOff>
      <xdr:row>3</xdr:row>
      <xdr:rowOff>123264</xdr:rowOff>
    </xdr:from>
    <xdr:to>
      <xdr:col>5</xdr:col>
      <xdr:colOff>521074</xdr:colOff>
      <xdr:row>46</xdr:row>
      <xdr:rowOff>22411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GrpSpPr/>
      </xdr:nvGrpSpPr>
      <xdr:grpSpPr>
        <a:xfrm>
          <a:off x="1929813" y="749193"/>
          <a:ext cx="3544261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2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680357</xdr:colOff>
      <xdr:row>51</xdr:row>
      <xdr:rowOff>54429</xdr:rowOff>
    </xdr:from>
    <xdr:to>
      <xdr:col>22</xdr:col>
      <xdr:colOff>136071</xdr:colOff>
      <xdr:row>63</xdr:row>
      <xdr:rowOff>61714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90071" y="9511393"/>
          <a:ext cx="2503714" cy="21844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5</xdr:row>
      <xdr:rowOff>81642</xdr:rowOff>
    </xdr:from>
    <xdr:to>
      <xdr:col>25</xdr:col>
      <xdr:colOff>15603</xdr:colOff>
      <xdr:row>20</xdr:row>
      <xdr:rowOff>171450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34893" y="108857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25</xdr:row>
      <xdr:rowOff>40823</xdr:rowOff>
    </xdr:from>
    <xdr:to>
      <xdr:col>25</xdr:col>
      <xdr:colOff>14333</xdr:colOff>
      <xdr:row>35</xdr:row>
      <xdr:rowOff>2723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34893" y="4653644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35</xdr:row>
      <xdr:rowOff>176893</xdr:rowOff>
    </xdr:from>
    <xdr:to>
      <xdr:col>25</xdr:col>
      <xdr:colOff>15603</xdr:colOff>
      <xdr:row>46</xdr:row>
      <xdr:rowOff>116568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34893" y="6694714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3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3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3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3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3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3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89647</xdr:colOff>
      <xdr:row>21</xdr:row>
      <xdr:rowOff>212912</xdr:rowOff>
    </xdr:from>
    <xdr:to>
      <xdr:col>13</xdr:col>
      <xdr:colOff>384922</xdr:colOff>
      <xdr:row>33</xdr:row>
      <xdr:rowOff>163803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8441" y="3697941"/>
          <a:ext cx="2065805" cy="2091215"/>
        </a:xfrm>
        <a:prstGeom prst="rect">
          <a:avLst/>
        </a:prstGeom>
      </xdr:spPr>
    </xdr:pic>
    <xdr:clientData/>
  </xdr:twoCellAnchor>
  <xdr:twoCellAnchor>
    <xdr:from>
      <xdr:col>9</xdr:col>
      <xdr:colOff>529004</xdr:colOff>
      <xdr:row>8</xdr:row>
      <xdr:rowOff>150202</xdr:rowOff>
    </xdr:from>
    <xdr:to>
      <xdr:col>14</xdr:col>
      <xdr:colOff>494616</xdr:colOff>
      <xdr:row>26</xdr:row>
      <xdr:rowOff>117232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7375798" y="1719026"/>
          <a:ext cx="3260142" cy="2802118"/>
          <a:chOff x="7362825" y="1714500"/>
          <a:chExt cx="3261262" cy="235653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400-000007000000}"/>
              </a:ext>
            </a:extLst>
          </xdr:cNvPr>
          <xdr:cNvSpPr/>
        </xdr:nvSpPr>
        <xdr:spPr>
          <a:xfrm>
            <a:off x="7964666" y="3390601"/>
            <a:ext cx="400050" cy="17181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400-000008000000}"/>
              </a:ext>
            </a:extLst>
          </xdr:cNvPr>
          <xdr:cNvSpPr/>
        </xdr:nvSpPr>
        <xdr:spPr>
          <a:xfrm>
            <a:off x="7623605" y="3382782"/>
            <a:ext cx="301675" cy="68824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209550</xdr:colOff>
      <xdr:row>28</xdr:row>
      <xdr:rowOff>142875</xdr:rowOff>
    </xdr:from>
    <xdr:to>
      <xdr:col>15</xdr:col>
      <xdr:colOff>457200</xdr:colOff>
      <xdr:row>31</xdr:row>
      <xdr:rowOff>19050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SpPr/>
      </xdr:nvSpPr>
      <xdr:spPr>
        <a:xfrm>
          <a:off x="11115675" y="464820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9525</xdr:colOff>
      <xdr:row>8</xdr:row>
      <xdr:rowOff>66675</xdr:rowOff>
    </xdr:from>
    <xdr:to>
      <xdr:col>17</xdr:col>
      <xdr:colOff>666750</xdr:colOff>
      <xdr:row>45</xdr:row>
      <xdr:rowOff>163136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GrpSpPr/>
      </xdr:nvGrpSpPr>
      <xdr:grpSpPr>
        <a:xfrm>
          <a:off x="10912849" y="1635499"/>
          <a:ext cx="2181225" cy="6069196"/>
          <a:chOff x="10915650" y="1638300"/>
          <a:chExt cx="2181225" cy="5773361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4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400-000011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400-000012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705970</xdr:colOff>
      <xdr:row>21</xdr:row>
      <xdr:rowOff>168088</xdr:rowOff>
    </xdr:from>
    <xdr:to>
      <xdr:col>15</xdr:col>
      <xdr:colOff>190500</xdr:colOff>
      <xdr:row>42</xdr:row>
      <xdr:rowOff>44824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GrpSpPr/>
      </xdr:nvGrpSpPr>
      <xdr:grpSpPr>
        <a:xfrm>
          <a:off x="10847294" y="3653117"/>
          <a:ext cx="246530" cy="3585883"/>
          <a:chOff x="11473962" y="3498605"/>
          <a:chExt cx="234462" cy="3102220"/>
        </a:xfrm>
      </xdr:grpSpPr>
      <xdr:cxnSp macro="">
        <xdr:nvCxnSpPr>
          <xdr:cNvPr id="21" name="Gerade Verbindung mit Pfeil 20">
            <a:extLst>
              <a:ext uri="{FF2B5EF4-FFF2-40B4-BE49-F238E27FC236}">
                <a16:creationId xmlns:a16="http://schemas.microsoft.com/office/drawing/2014/main" id="{00000000-0008-0000-3400-000015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3400-000016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400-000017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2694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12107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44871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3</xdr:col>
      <xdr:colOff>674754</xdr:colOff>
      <xdr:row>60</xdr:row>
      <xdr:rowOff>24383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4</xdr:row>
      <xdr:rowOff>123263</xdr:rowOff>
    </xdr:from>
    <xdr:to>
      <xdr:col>5</xdr:col>
      <xdr:colOff>784411</xdr:colOff>
      <xdr:row>45</xdr:row>
      <xdr:rowOff>145674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GrpSpPr/>
      </xdr:nvGrpSpPr>
      <xdr:grpSpPr>
        <a:xfrm>
          <a:off x="2180345" y="939692"/>
          <a:ext cx="3652316" cy="7628803"/>
          <a:chOff x="10915650" y="1638300"/>
          <a:chExt cx="2181225" cy="577336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500-000010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500-000011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734786</xdr:colOff>
      <xdr:row>51</xdr:row>
      <xdr:rowOff>163286</xdr:rowOff>
    </xdr:from>
    <xdr:to>
      <xdr:col>17</xdr:col>
      <xdr:colOff>299357</xdr:colOff>
      <xdr:row>60</xdr:row>
      <xdr:rowOff>136072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8786" y="9620250"/>
          <a:ext cx="6014357" cy="1687286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51</xdr:row>
      <xdr:rowOff>40821</xdr:rowOff>
    </xdr:from>
    <xdr:to>
      <xdr:col>21</xdr:col>
      <xdr:colOff>281668</xdr:colOff>
      <xdr:row>65</xdr:row>
      <xdr:rowOff>95703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86607" y="9497785"/>
          <a:ext cx="2581275" cy="26130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239204</xdr:colOff>
      <xdr:row>22</xdr:row>
      <xdr:rowOff>168089</xdr:rowOff>
    </xdr:from>
    <xdr:to>
      <xdr:col>14</xdr:col>
      <xdr:colOff>154081</xdr:colOff>
      <xdr:row>34</xdr:row>
      <xdr:rowOff>22413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6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7998" y="3731560"/>
          <a:ext cx="2447407" cy="2106706"/>
        </a:xfrm>
        <a:prstGeom prst="rect">
          <a:avLst/>
        </a:prstGeom>
      </xdr:spPr>
    </xdr:pic>
    <xdr:clientData/>
  </xdr:twoCellAnchor>
  <xdr:twoCellAnchor editAs="oneCell">
    <xdr:from>
      <xdr:col>9</xdr:col>
      <xdr:colOff>86249</xdr:colOff>
      <xdr:row>8</xdr:row>
      <xdr:rowOff>127700</xdr:rowOff>
    </xdr:from>
    <xdr:to>
      <xdr:col>14</xdr:col>
      <xdr:colOff>653143</xdr:colOff>
      <xdr:row>18</xdr:row>
      <xdr:rowOff>122463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600-000016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857"/>
        <a:stretch/>
      </xdr:blipFill>
      <xdr:spPr>
        <a:xfrm>
          <a:off x="6930642" y="1706129"/>
          <a:ext cx="3859822" cy="1355477"/>
        </a:xfrm>
        <a:prstGeom prst="rect">
          <a:avLst/>
        </a:prstGeom>
      </xdr:spPr>
    </xdr:pic>
    <xdr:clientData/>
  </xdr:twoCellAnchor>
  <xdr:twoCellAnchor>
    <xdr:from>
      <xdr:col>14</xdr:col>
      <xdr:colOff>666750</xdr:colOff>
      <xdr:row>8</xdr:row>
      <xdr:rowOff>76200</xdr:rowOff>
    </xdr:from>
    <xdr:to>
      <xdr:col>17</xdr:col>
      <xdr:colOff>676275</xdr:colOff>
      <xdr:row>48</xdr:row>
      <xdr:rowOff>8470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3600-000011000000}"/>
            </a:ext>
          </a:extLst>
        </xdr:cNvPr>
        <xdr:cNvGrpSpPr/>
      </xdr:nvGrpSpPr>
      <xdr:grpSpPr>
        <a:xfrm>
          <a:off x="10808074" y="1645024"/>
          <a:ext cx="2295525" cy="6375652"/>
          <a:chOff x="10915650" y="1638300"/>
          <a:chExt cx="2181225" cy="577336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36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600-000013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600-000014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249538</xdr:colOff>
      <xdr:row>8</xdr:row>
      <xdr:rowOff>86880</xdr:rowOff>
    </xdr:from>
    <xdr:to>
      <xdr:col>14</xdr:col>
      <xdr:colOff>123268</xdr:colOff>
      <xdr:row>27</xdr:row>
      <xdr:rowOff>44824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8104862" y="1655704"/>
          <a:ext cx="2159730" cy="2983532"/>
          <a:chOff x="8105775" y="1657350"/>
          <a:chExt cx="2161398" cy="2429161"/>
        </a:xfrm>
      </xdr:grpSpPr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3600-000005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600-000006000000}"/>
              </a:ext>
            </a:extLst>
          </xdr:cNvPr>
          <xdr:cNvCxnSpPr/>
        </xdr:nvCxnSpPr>
        <xdr:spPr>
          <a:xfrm flipH="1" flipV="1">
            <a:off x="9286875" y="2362201"/>
            <a:ext cx="486858" cy="89852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600-000007000000}"/>
              </a:ext>
            </a:extLst>
          </xdr:cNvPr>
          <xdr:cNvSpPr/>
        </xdr:nvSpPr>
        <xdr:spPr>
          <a:xfrm>
            <a:off x="8990656" y="3360720"/>
            <a:ext cx="491499" cy="2057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600-000008000000}"/>
              </a:ext>
            </a:extLst>
          </xdr:cNvPr>
          <xdr:cNvSpPr/>
        </xdr:nvSpPr>
        <xdr:spPr>
          <a:xfrm>
            <a:off x="9936264" y="3302366"/>
            <a:ext cx="330909" cy="78414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600-000009000000}"/>
              </a:ext>
            </a:extLst>
          </xdr:cNvPr>
          <xdr:cNvSpPr/>
        </xdr:nvSpPr>
        <xdr:spPr>
          <a:xfrm>
            <a:off x="9579179" y="2449531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638744</xdr:colOff>
      <xdr:row>23</xdr:row>
      <xdr:rowOff>33617</xdr:rowOff>
    </xdr:from>
    <xdr:to>
      <xdr:col>15</xdr:col>
      <xdr:colOff>156890</xdr:colOff>
      <xdr:row>44</xdr:row>
      <xdr:rowOff>-1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600-000018000000}"/>
            </a:ext>
          </a:extLst>
        </xdr:cNvPr>
        <xdr:cNvGrpSpPr/>
      </xdr:nvGrpSpPr>
      <xdr:grpSpPr>
        <a:xfrm>
          <a:off x="10780068" y="3787588"/>
          <a:ext cx="280146" cy="3686735"/>
          <a:chOff x="11473962" y="3498605"/>
          <a:chExt cx="23446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6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6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600-00001B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176892</xdr:colOff>
      <xdr:row>4</xdr:row>
      <xdr:rowOff>163607</xdr:rowOff>
    </xdr:from>
    <xdr:to>
      <xdr:col>22</xdr:col>
      <xdr:colOff>679076</xdr:colOff>
      <xdr:row>23</xdr:row>
      <xdr:rowOff>11206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79" b="51711"/>
        <a:stretch/>
      </xdr:blipFill>
      <xdr:spPr>
        <a:xfrm>
          <a:off x="7987392" y="980036"/>
          <a:ext cx="8993041" cy="3262991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10405</xdr:colOff>
      <xdr:row>59</xdr:row>
      <xdr:rowOff>149483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SpPr/>
      </xdr:nvSpPr>
      <xdr:spPr>
        <a:xfrm>
          <a:off x="7124140" y="2756648"/>
          <a:ext cx="409575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1826559</xdr:colOff>
      <xdr:row>2</xdr:row>
      <xdr:rowOff>100853</xdr:rowOff>
    </xdr:from>
    <xdr:to>
      <xdr:col>5</xdr:col>
      <xdr:colOff>494047</xdr:colOff>
      <xdr:row>44</xdr:row>
      <xdr:rowOff>145676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GrpSpPr/>
      </xdr:nvGrpSpPr>
      <xdr:grpSpPr>
        <a:xfrm>
          <a:off x="2030666" y="536282"/>
          <a:ext cx="3402774" cy="7841715"/>
          <a:chOff x="10915650" y="1638300"/>
          <a:chExt cx="2181225" cy="5773361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700-000012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700-000013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7</xdr:col>
      <xdr:colOff>326572</xdr:colOff>
      <xdr:row>52</xdr:row>
      <xdr:rowOff>0</xdr:rowOff>
    </xdr:from>
    <xdr:to>
      <xdr:col>17</xdr:col>
      <xdr:colOff>399506</xdr:colOff>
      <xdr:row>59</xdr:row>
      <xdr:rowOff>147320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6679" y="9647464"/>
          <a:ext cx="5760720" cy="148082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52</xdr:row>
      <xdr:rowOff>0</xdr:rowOff>
    </xdr:from>
    <xdr:to>
      <xdr:col>21</xdr:col>
      <xdr:colOff>381000</xdr:colOff>
      <xdr:row>63</xdr:row>
      <xdr:rowOff>81643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700-000015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45143" y="9647464"/>
          <a:ext cx="2626178" cy="206828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56029</xdr:colOff>
      <xdr:row>23</xdr:row>
      <xdr:rowOff>22412</xdr:rowOff>
    </xdr:from>
    <xdr:to>
      <xdr:col>13</xdr:col>
      <xdr:colOff>313764</xdr:colOff>
      <xdr:row>34</xdr:row>
      <xdr:rowOff>44925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664823" y="3888441"/>
          <a:ext cx="2028265" cy="1972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3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14</xdr:row>
      <xdr:rowOff>44665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SpPr/>
      </xdr:nvSpPr>
      <xdr:spPr>
        <a:xfrm>
          <a:off x="8800270" y="1917008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188259</xdr:rowOff>
    </xdr:from>
    <xdr:to>
      <xdr:col>12</xdr:col>
      <xdr:colOff>751961</xdr:colOff>
      <xdr:row>24</xdr:row>
      <xdr:rowOff>62192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>
        <a:xfrm flipV="1">
          <a:off x="8969235" y="3863788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23288</xdr:colOff>
      <xdr:row>22</xdr:row>
      <xdr:rowOff>177053</xdr:rowOff>
    </xdr:from>
    <xdr:to>
      <xdr:col>13</xdr:col>
      <xdr:colOff>336176</xdr:colOff>
      <xdr:row>27</xdr:row>
      <xdr:rowOff>134470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SpPr/>
      </xdr:nvSpPr>
      <xdr:spPr>
        <a:xfrm>
          <a:off x="9402612" y="3852582"/>
          <a:ext cx="312888" cy="685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628650</xdr:colOff>
      <xdr:row>8</xdr:row>
      <xdr:rowOff>38100</xdr:rowOff>
    </xdr:from>
    <xdr:to>
      <xdr:col>17</xdr:col>
      <xdr:colOff>638175</xdr:colOff>
      <xdr:row>47</xdr:row>
      <xdr:rowOff>160870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GrpSpPr/>
      </xdr:nvGrpSpPr>
      <xdr:grpSpPr>
        <a:xfrm>
          <a:off x="10769974" y="1606924"/>
          <a:ext cx="2295525" cy="6173946"/>
          <a:chOff x="10915650" y="1638300"/>
          <a:chExt cx="2181225" cy="5773361"/>
        </a:xfrm>
      </xdr:grpSpPr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3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800-000017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3800-000018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526676</xdr:colOff>
      <xdr:row>21</xdr:row>
      <xdr:rowOff>123266</xdr:rowOff>
    </xdr:from>
    <xdr:to>
      <xdr:col>15</xdr:col>
      <xdr:colOff>44822</xdr:colOff>
      <xdr:row>44</xdr:row>
      <xdr:rowOff>22412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GrpSpPr/>
      </xdr:nvGrpSpPr>
      <xdr:grpSpPr>
        <a:xfrm>
          <a:off x="10668000" y="3608295"/>
          <a:ext cx="280146" cy="3686735"/>
          <a:chOff x="11473962" y="3498605"/>
          <a:chExt cx="234461" cy="3102220"/>
        </a:xfrm>
      </xdr:grpSpPr>
      <xdr:cxnSp macro="">
        <xdr:nvCxnSpPr>
          <xdr:cNvPr id="28" name="Gerade Verbindung mit Pfeil 27">
            <a:extLst>
              <a:ext uri="{FF2B5EF4-FFF2-40B4-BE49-F238E27FC236}">
                <a16:creationId xmlns:a16="http://schemas.microsoft.com/office/drawing/2014/main" id="{00000000-0008-0000-3800-00001C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feld 28">
            <a:extLst>
              <a:ext uri="{FF2B5EF4-FFF2-40B4-BE49-F238E27FC236}">
                <a16:creationId xmlns:a16="http://schemas.microsoft.com/office/drawing/2014/main" id="{00000000-0008-0000-3800-00001D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30" name="Rechteck 29">
            <a:extLst>
              <a:ext uri="{FF2B5EF4-FFF2-40B4-BE49-F238E27FC236}">
                <a16:creationId xmlns:a16="http://schemas.microsoft.com/office/drawing/2014/main" id="{00000000-0008-0000-3800-00001E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4</xdr:col>
      <xdr:colOff>650742</xdr:colOff>
      <xdr:row>60</xdr:row>
      <xdr:rowOff>15013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2</xdr:row>
      <xdr:rowOff>0</xdr:rowOff>
    </xdr:from>
    <xdr:to>
      <xdr:col>5</xdr:col>
      <xdr:colOff>628517</xdr:colOff>
      <xdr:row>44</xdr:row>
      <xdr:rowOff>44823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GrpSpPr/>
      </xdr:nvGrpSpPr>
      <xdr:grpSpPr>
        <a:xfrm>
          <a:off x="2157933" y="435429"/>
          <a:ext cx="3464405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9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9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612321</xdr:colOff>
      <xdr:row>50</xdr:row>
      <xdr:rowOff>176894</xdr:rowOff>
    </xdr:from>
    <xdr:to>
      <xdr:col>16</xdr:col>
      <xdr:colOff>470081</xdr:colOff>
      <xdr:row>58</xdr:row>
      <xdr:rowOff>176894</xdr:rowOff>
    </xdr:to>
    <xdr:pic>
      <xdr:nvPicPr>
        <xdr:cNvPr id="17" name="Grafik 16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9443358"/>
          <a:ext cx="5668010" cy="152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68035</xdr:colOff>
      <xdr:row>51</xdr:row>
      <xdr:rowOff>68036</xdr:rowOff>
    </xdr:from>
    <xdr:to>
      <xdr:col>20</xdr:col>
      <xdr:colOff>721178</xdr:colOff>
      <xdr:row>63</xdr:row>
      <xdr:rowOff>8003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17928" y="9525000"/>
          <a:ext cx="2177143" cy="2117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4</xdr:row>
      <xdr:rowOff>54428</xdr:rowOff>
    </xdr:from>
    <xdr:to>
      <xdr:col>24</xdr:col>
      <xdr:colOff>166552</xdr:colOff>
      <xdr:row>20</xdr:row>
      <xdr:rowOff>77561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402287" y="870857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96521</xdr:colOff>
      <xdr:row>25</xdr:row>
      <xdr:rowOff>40822</xdr:rowOff>
    </xdr:from>
    <xdr:to>
      <xdr:col>24</xdr:col>
      <xdr:colOff>166552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9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403557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35</xdr:row>
      <xdr:rowOff>163286</xdr:rowOff>
    </xdr:from>
    <xdr:to>
      <xdr:col>24</xdr:col>
      <xdr:colOff>166552</xdr:colOff>
      <xdr:row>46</xdr:row>
      <xdr:rowOff>143601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9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402287" y="6681107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156881</xdr:colOff>
      <xdr:row>23</xdr:row>
      <xdr:rowOff>280146</xdr:rowOff>
    </xdr:from>
    <xdr:to>
      <xdr:col>13</xdr:col>
      <xdr:colOff>739176</xdr:colOff>
      <xdr:row>34</xdr:row>
      <xdr:rowOff>55954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12205" y="4034117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137270</xdr:colOff>
      <xdr:row>23</xdr:row>
      <xdr:rowOff>215714</xdr:rowOff>
    </xdr:from>
    <xdr:to>
      <xdr:col>11</xdr:col>
      <xdr:colOff>448233</xdr:colOff>
      <xdr:row>28</xdr:row>
      <xdr:rowOff>44824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7992594" y="3969685"/>
          <a:ext cx="310963" cy="74799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601756</xdr:colOff>
      <xdr:row>14</xdr:row>
      <xdr:rowOff>168646</xdr:rowOff>
    </xdr:from>
    <xdr:to>
      <xdr:col>11</xdr:col>
      <xdr:colOff>115981</xdr:colOff>
      <xdr:row>16</xdr:row>
      <xdr:rowOff>134628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>
          <a:off x="7448550" y="2544293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685800</xdr:colOff>
      <xdr:row>8</xdr:row>
      <xdr:rowOff>142875</xdr:rowOff>
    </xdr:from>
    <xdr:to>
      <xdr:col>17</xdr:col>
      <xdr:colOff>524915</xdr:colOff>
      <xdr:row>48</xdr:row>
      <xdr:rowOff>68381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29925" y="1714500"/>
          <a:ext cx="2125115" cy="6069131"/>
        </a:xfrm>
        <a:prstGeom prst="rect">
          <a:avLst/>
        </a:prstGeom>
      </xdr:spPr>
    </xdr:pic>
    <xdr:clientData/>
  </xdr:twoCellAnchor>
  <xdr:twoCellAnchor>
    <xdr:from>
      <xdr:col>14</xdr:col>
      <xdr:colOff>516914</xdr:colOff>
      <xdr:row>23</xdr:row>
      <xdr:rowOff>78442</xdr:rowOff>
    </xdr:from>
    <xdr:to>
      <xdr:col>15</xdr:col>
      <xdr:colOff>56070</xdr:colOff>
      <xdr:row>44</xdr:row>
      <xdr:rowOff>44824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GrpSpPr/>
      </xdr:nvGrpSpPr>
      <xdr:grpSpPr>
        <a:xfrm>
          <a:off x="10658238" y="3832413"/>
          <a:ext cx="301156" cy="3686735"/>
          <a:chOff x="11456379" y="3498605"/>
          <a:chExt cx="252044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3A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3A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3A00-000015000000}"/>
              </a:ext>
            </a:extLst>
          </xdr:cNvPr>
          <xdr:cNvSpPr/>
        </xdr:nvSpPr>
        <xdr:spPr>
          <a:xfrm>
            <a:off x="11456379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205360</xdr:colOff>
      <xdr:row>60</xdr:row>
      <xdr:rowOff>120770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683558</xdr:colOff>
      <xdr:row>51</xdr:row>
      <xdr:rowOff>156884</xdr:rowOff>
    </xdr:from>
    <xdr:to>
      <xdr:col>17</xdr:col>
      <xdr:colOff>638736</xdr:colOff>
      <xdr:row>59</xdr:row>
      <xdr:rowOff>134580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1470" y="9592237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1848971</xdr:colOff>
      <xdr:row>2</xdr:row>
      <xdr:rowOff>145675</xdr:rowOff>
    </xdr:from>
    <xdr:to>
      <xdr:col>5</xdr:col>
      <xdr:colOff>516459</xdr:colOff>
      <xdr:row>44</xdr:row>
      <xdr:rowOff>190498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GrpSpPr/>
      </xdr:nvGrpSpPr>
      <xdr:grpSpPr>
        <a:xfrm>
          <a:off x="2053078" y="581104"/>
          <a:ext cx="3498024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B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B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163285</xdr:colOff>
      <xdr:row>51</xdr:row>
      <xdr:rowOff>122464</xdr:rowOff>
    </xdr:from>
    <xdr:to>
      <xdr:col>21</xdr:col>
      <xdr:colOff>272143</xdr:colOff>
      <xdr:row>63</xdr:row>
      <xdr:rowOff>34775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572999" y="9579428"/>
          <a:ext cx="2394858" cy="2089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4</xdr:row>
      <xdr:rowOff>176892</xdr:rowOff>
    </xdr:from>
    <xdr:to>
      <xdr:col>24</xdr:col>
      <xdr:colOff>233317</xdr:colOff>
      <xdr:row>20</xdr:row>
      <xdr:rowOff>76200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07678" y="99332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27214</xdr:rowOff>
    </xdr:from>
    <xdr:to>
      <xdr:col>24</xdr:col>
      <xdr:colOff>232047</xdr:colOff>
      <xdr:row>34</xdr:row>
      <xdr:rowOff>179614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07678" y="4640035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36</xdr:row>
      <xdr:rowOff>13607</xdr:rowOff>
    </xdr:from>
    <xdr:to>
      <xdr:col>24</xdr:col>
      <xdr:colOff>233317</xdr:colOff>
      <xdr:row>46</xdr:row>
      <xdr:rowOff>143782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07678" y="6721928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755593" y="667310"/>
          <a:ext cx="9192908" cy="361333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463896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4794" y="9023538"/>
          <a:ext cx="3820058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962026"/>
          <a:ext cx="1771650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755593" y="4930587"/>
          <a:ext cx="919290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755593" y="6970057"/>
          <a:ext cx="9192908" cy="1988449"/>
        </a:xfrm>
        <a:prstGeom prst="rect">
          <a:avLst/>
        </a:prstGeom>
      </xdr:spPr>
    </xdr:pic>
    <xdr:clientData/>
  </xdr:twoCellAnchor>
  <xdr:twoCellAnchor>
    <xdr:from>
      <xdr:col>1</xdr:col>
      <xdr:colOff>1836964</xdr:colOff>
      <xdr:row>3</xdr:row>
      <xdr:rowOff>176893</xdr:rowOff>
    </xdr:from>
    <xdr:to>
      <xdr:col>5</xdr:col>
      <xdr:colOff>612321</xdr:colOff>
      <xdr:row>42</xdr:row>
      <xdr:rowOff>108858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1071" y="802822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517072</xdr:colOff>
      <xdr:row>52</xdr:row>
      <xdr:rowOff>0</xdr:rowOff>
    </xdr:from>
    <xdr:to>
      <xdr:col>17</xdr:col>
      <xdr:colOff>478972</xdr:colOff>
      <xdr:row>59</xdr:row>
      <xdr:rowOff>136071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22572" y="9647464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544286</xdr:colOff>
      <xdr:row>52</xdr:row>
      <xdr:rowOff>68035</xdr:rowOff>
    </xdr:from>
    <xdr:to>
      <xdr:col>22</xdr:col>
      <xdr:colOff>68035</xdr:colOff>
      <xdr:row>66</xdr:row>
      <xdr:rowOff>19048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54000" y="9715499"/>
          <a:ext cx="2571749" cy="240029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549089</xdr:colOff>
      <xdr:row>21</xdr:row>
      <xdr:rowOff>78443</xdr:rowOff>
    </xdr:from>
    <xdr:to>
      <xdr:col>14</xdr:col>
      <xdr:colOff>257734</xdr:colOff>
      <xdr:row>32</xdr:row>
      <xdr:rowOff>125387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D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4413" y="3563472"/>
          <a:ext cx="1994645" cy="2019180"/>
        </a:xfrm>
        <a:prstGeom prst="rect">
          <a:avLst/>
        </a:prstGeom>
      </xdr:spPr>
    </xdr:pic>
    <xdr:clientData/>
  </xdr:twoCellAnchor>
  <xdr:twoCellAnchor>
    <xdr:from>
      <xdr:col>14</xdr:col>
      <xdr:colOff>685800</xdr:colOff>
      <xdr:row>8</xdr:row>
      <xdr:rowOff>161925</xdr:rowOff>
    </xdr:from>
    <xdr:to>
      <xdr:col>17</xdr:col>
      <xdr:colOff>600550</xdr:colOff>
      <xdr:row>47</xdr:row>
      <xdr:rowOff>48564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D00-000015000000}"/>
            </a:ext>
          </a:extLst>
        </xdr:cNvPr>
        <xdr:cNvGrpSpPr/>
      </xdr:nvGrpSpPr>
      <xdr:grpSpPr>
        <a:xfrm>
          <a:off x="10827124" y="1730749"/>
          <a:ext cx="2200750" cy="6150727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D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25</xdr:row>
      <xdr:rowOff>36286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7361144" y="1711699"/>
          <a:ext cx="3260142" cy="2650058"/>
          <a:chOff x="7362825" y="1714500"/>
          <a:chExt cx="3261262" cy="2171035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/>
        </xdr:nvSpPr>
        <xdr:spPr>
          <a:xfrm>
            <a:off x="8678391" y="3210432"/>
            <a:ext cx="359611" cy="16553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D00-000008000000}"/>
              </a:ext>
            </a:extLst>
          </xdr:cNvPr>
          <xdr:cNvSpPr/>
        </xdr:nvSpPr>
        <xdr:spPr>
          <a:xfrm>
            <a:off x="8377688" y="3210432"/>
            <a:ext cx="279592" cy="6751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674035</xdr:colOff>
      <xdr:row>35</xdr:row>
      <xdr:rowOff>26894</xdr:rowOff>
    </xdr:from>
    <xdr:to>
      <xdr:col>13</xdr:col>
      <xdr:colOff>305740</xdr:colOff>
      <xdr:row>44</xdr:row>
      <xdr:rowOff>26895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7520829" y="6111688"/>
          <a:ext cx="2164235" cy="1288678"/>
        </a:xfrm>
        <a:prstGeom prst="rect">
          <a:avLst/>
        </a:prstGeom>
      </xdr:spPr>
    </xdr:pic>
    <xdr:clientData/>
  </xdr:twoCellAnchor>
  <xdr:twoCellAnchor>
    <xdr:from>
      <xdr:col>11</xdr:col>
      <xdr:colOff>676276</xdr:colOff>
      <xdr:row>41</xdr:row>
      <xdr:rowOff>36420</xdr:rowOff>
    </xdr:from>
    <xdr:to>
      <xdr:col>12</xdr:col>
      <xdr:colOff>438151</xdr:colOff>
      <xdr:row>42</xdr:row>
      <xdr:rowOff>74821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SpPr/>
      </xdr:nvSpPr>
      <xdr:spPr>
        <a:xfrm>
          <a:off x="8531600" y="6939244"/>
          <a:ext cx="523875" cy="2401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515470</xdr:colOff>
      <xdr:row>26</xdr:row>
      <xdr:rowOff>112059</xdr:rowOff>
    </xdr:from>
    <xdr:to>
      <xdr:col>12</xdr:col>
      <xdr:colOff>134470</xdr:colOff>
      <xdr:row>34</xdr:row>
      <xdr:rowOff>336176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CxnSpPr/>
      </xdr:nvCxnSpPr>
      <xdr:spPr>
        <a:xfrm flipV="1">
          <a:off x="8370794" y="4515971"/>
          <a:ext cx="381000" cy="15464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672352</xdr:colOff>
      <xdr:row>24</xdr:row>
      <xdr:rowOff>112058</xdr:rowOff>
    </xdr:from>
    <xdr:to>
      <xdr:col>15</xdr:col>
      <xdr:colOff>190499</xdr:colOff>
      <xdr:row>44</xdr:row>
      <xdr:rowOff>89647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D00-000018000000}"/>
            </a:ext>
          </a:extLst>
        </xdr:cNvPr>
        <xdr:cNvGrpSpPr/>
      </xdr:nvGrpSpPr>
      <xdr:grpSpPr>
        <a:xfrm>
          <a:off x="10813676" y="4247029"/>
          <a:ext cx="280147" cy="3216089"/>
          <a:chOff x="11473962" y="3498605"/>
          <a:chExt cx="234462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D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D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D00-00001B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15736" y="6529668"/>
          <a:ext cx="9896476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03142" y="899271"/>
          <a:ext cx="9552072" cy="3378014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33665" y="4736726"/>
          <a:ext cx="9763685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3</xdr:col>
      <xdr:colOff>579504</xdr:colOff>
      <xdr:row>60</xdr:row>
      <xdr:rowOff>136442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123265</xdr:rowOff>
    </xdr:from>
    <xdr:to>
      <xdr:col>5</xdr:col>
      <xdr:colOff>818030</xdr:colOff>
      <xdr:row>43</xdr:row>
      <xdr:rowOff>145677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GrpSpPr/>
      </xdr:nvGrpSpPr>
      <xdr:grpSpPr>
        <a:xfrm>
          <a:off x="2068286" y="749194"/>
          <a:ext cx="3893244" cy="7438304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E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E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17</xdr:col>
      <xdr:colOff>485056</xdr:colOff>
      <xdr:row>68</xdr:row>
      <xdr:rowOff>16009</xdr:rowOff>
    </xdr:from>
    <xdr:to>
      <xdr:col>20</xdr:col>
      <xdr:colOff>318467</xdr:colOff>
      <xdr:row>74</xdr:row>
      <xdr:rowOff>149360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2268842" y="12493759"/>
          <a:ext cx="2173839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65</xdr:row>
      <xdr:rowOff>68036</xdr:rowOff>
    </xdr:from>
    <xdr:to>
      <xdr:col>16</xdr:col>
      <xdr:colOff>427900</xdr:colOff>
      <xdr:row>70</xdr:row>
      <xdr:rowOff>141514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510"/>
        <a:stretch/>
      </xdr:blipFill>
      <xdr:spPr>
        <a:xfrm>
          <a:off x="5715001" y="11974286"/>
          <a:ext cx="5734685" cy="1025978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53</xdr:row>
      <xdr:rowOff>81643</xdr:rowOff>
    </xdr:from>
    <xdr:to>
      <xdr:col>21</xdr:col>
      <xdr:colOff>149679</xdr:colOff>
      <xdr:row>65</xdr:row>
      <xdr:rowOff>54429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86607" y="9810750"/>
          <a:ext cx="2449286" cy="2149929"/>
        </a:xfrm>
        <a:prstGeom prst="rect">
          <a:avLst/>
        </a:prstGeom>
      </xdr:spPr>
    </xdr:pic>
    <xdr:clientData/>
  </xdr:twoCellAnchor>
  <xdr:twoCellAnchor>
    <xdr:from>
      <xdr:col>6</xdr:col>
      <xdr:colOff>517072</xdr:colOff>
      <xdr:row>52</xdr:row>
      <xdr:rowOff>149891</xdr:rowOff>
    </xdr:from>
    <xdr:to>
      <xdr:col>16</xdr:col>
      <xdr:colOff>272143</xdr:colOff>
      <xdr:row>63</xdr:row>
      <xdr:rowOff>133351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E00-000014000000}"/>
            </a:ext>
          </a:extLst>
        </xdr:cNvPr>
        <xdr:cNvGrpSpPr/>
      </xdr:nvGrpSpPr>
      <xdr:grpSpPr>
        <a:xfrm>
          <a:off x="6504215" y="9688498"/>
          <a:ext cx="5442857" cy="1970103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3E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3E00-000016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571501</xdr:colOff>
      <xdr:row>22</xdr:row>
      <xdr:rowOff>98241</xdr:rowOff>
    </xdr:from>
    <xdr:to>
      <xdr:col>13</xdr:col>
      <xdr:colOff>138943</xdr:colOff>
      <xdr:row>32</xdr:row>
      <xdr:rowOff>49396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F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6883" y="3661712"/>
          <a:ext cx="2099972" cy="1710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205868</xdr:colOff>
      <xdr:row>8</xdr:row>
      <xdr:rowOff>143063</xdr:rowOff>
    </xdr:from>
    <xdr:to>
      <xdr:col>14</xdr:col>
      <xdr:colOff>657910</xdr:colOff>
      <xdr:row>18</xdr:row>
      <xdr:rowOff>2240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F00-000017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738"/>
        <a:stretch/>
      </xdr:blipFill>
      <xdr:spPr>
        <a:xfrm>
          <a:off x="7411250" y="1711887"/>
          <a:ext cx="3746572" cy="1201641"/>
        </a:xfrm>
        <a:prstGeom prst="rect">
          <a:avLst/>
        </a:prstGeom>
      </xdr:spPr>
    </xdr:pic>
    <xdr:clientData/>
  </xdr:twoCellAnchor>
  <xdr:twoCellAnchor>
    <xdr:from>
      <xdr:col>14</xdr:col>
      <xdr:colOff>661147</xdr:colOff>
      <xdr:row>10</xdr:row>
      <xdr:rowOff>67234</xdr:rowOff>
    </xdr:from>
    <xdr:to>
      <xdr:col>17</xdr:col>
      <xdr:colOff>575897</xdr:colOff>
      <xdr:row>48</xdr:row>
      <xdr:rowOff>123082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GrpSpPr/>
      </xdr:nvGrpSpPr>
      <xdr:grpSpPr>
        <a:xfrm>
          <a:off x="11161059" y="1904999"/>
          <a:ext cx="2200750" cy="6118230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F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416719</xdr:colOff>
      <xdr:row>8</xdr:row>
      <xdr:rowOff>148827</xdr:rowOff>
    </xdr:from>
    <xdr:to>
      <xdr:col>13</xdr:col>
      <xdr:colOff>759406</xdr:colOff>
      <xdr:row>25</xdr:row>
      <xdr:rowOff>38236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pSpPr/>
      </xdr:nvGrpSpPr>
      <xdr:grpSpPr>
        <a:xfrm>
          <a:off x="8630631" y="1717651"/>
          <a:ext cx="1866687" cy="2646056"/>
          <a:chOff x="8274120" y="1706805"/>
          <a:chExt cx="1867280" cy="2112651"/>
        </a:xfrm>
      </xdr:grpSpPr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F00-000009000000}"/>
              </a:ext>
            </a:extLst>
          </xdr:cNvPr>
          <xdr:cNvSpPr/>
        </xdr:nvSpPr>
        <xdr:spPr>
          <a:xfrm>
            <a:off x="8274120" y="1706805"/>
            <a:ext cx="373396" cy="13816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3F00-00000A000000}"/>
              </a:ext>
            </a:extLst>
          </xdr:cNvPr>
          <xdr:cNvCxnSpPr/>
        </xdr:nvCxnSpPr>
        <xdr:spPr>
          <a:xfrm flipV="1">
            <a:off x="8534400" y="2362200"/>
            <a:ext cx="752475" cy="8382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F00-00000B000000}"/>
              </a:ext>
            </a:extLst>
          </xdr:cNvPr>
          <xdr:cNvSpPr/>
        </xdr:nvSpPr>
        <xdr:spPr>
          <a:xfrm>
            <a:off x="8380163" y="3250475"/>
            <a:ext cx="423957" cy="15831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3F00-00000C000000}"/>
              </a:ext>
            </a:extLst>
          </xdr:cNvPr>
          <xdr:cNvSpPr/>
        </xdr:nvSpPr>
        <xdr:spPr>
          <a:xfrm>
            <a:off x="9192583" y="3231417"/>
            <a:ext cx="254678" cy="5880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F00-00000D000000}"/>
              </a:ext>
            </a:extLst>
          </xdr:cNvPr>
          <xdr:cNvSpPr/>
        </xdr:nvSpPr>
        <xdr:spPr>
          <a:xfrm>
            <a:off x="9617525" y="2378945"/>
            <a:ext cx="523875" cy="19022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GrpSpPr/>
      </xdr:nvGrpSpPr>
      <xdr:grpSpPr>
        <a:xfrm>
          <a:off x="771525" y="409575"/>
          <a:ext cx="2667000" cy="530468"/>
          <a:chOff x="781050" y="409575"/>
          <a:chExt cx="2305050" cy="530468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F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128868</xdr:colOff>
      <xdr:row>39</xdr:row>
      <xdr:rowOff>12888</xdr:rowOff>
    </xdr:from>
    <xdr:to>
      <xdr:col>13</xdr:col>
      <xdr:colOff>521453</xdr:colOff>
      <xdr:row>49</xdr:row>
      <xdr:rowOff>24095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F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8101293" y="6623238"/>
          <a:ext cx="2164235" cy="1459007"/>
        </a:xfrm>
        <a:prstGeom prst="rect">
          <a:avLst/>
        </a:prstGeom>
      </xdr:spPr>
    </xdr:pic>
    <xdr:clientData/>
  </xdr:twoCellAnchor>
  <xdr:twoCellAnchor>
    <xdr:from>
      <xdr:col>12</xdr:col>
      <xdr:colOff>100294</xdr:colOff>
      <xdr:row>45</xdr:row>
      <xdr:rowOff>54349</xdr:rowOff>
    </xdr:from>
    <xdr:to>
      <xdr:col>12</xdr:col>
      <xdr:colOff>624169</xdr:colOff>
      <xdr:row>47</xdr:row>
      <xdr:rowOff>11206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3F00-000016000000}"/>
            </a:ext>
          </a:extLst>
        </xdr:cNvPr>
        <xdr:cNvSpPr/>
      </xdr:nvSpPr>
      <xdr:spPr>
        <a:xfrm>
          <a:off x="9082369" y="7579099"/>
          <a:ext cx="523875" cy="2235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593912</xdr:colOff>
      <xdr:row>25</xdr:row>
      <xdr:rowOff>33618</xdr:rowOff>
    </xdr:from>
    <xdr:to>
      <xdr:col>15</xdr:col>
      <xdr:colOff>112059</xdr:colOff>
      <xdr:row>45</xdr:row>
      <xdr:rowOff>11207</xdr:rowOff>
    </xdr:to>
    <xdr:grpSp>
      <xdr:nvGrpSpPr>
        <xdr:cNvPr id="25" name="Gruppieren 24">
          <a:extLst>
            <a:ext uri="{FF2B5EF4-FFF2-40B4-BE49-F238E27FC236}">
              <a16:creationId xmlns:a16="http://schemas.microsoft.com/office/drawing/2014/main" id="{00000000-0008-0000-3F00-000019000000}"/>
            </a:ext>
          </a:extLst>
        </xdr:cNvPr>
        <xdr:cNvGrpSpPr/>
      </xdr:nvGrpSpPr>
      <xdr:grpSpPr>
        <a:xfrm>
          <a:off x="11093824" y="4359089"/>
          <a:ext cx="280147" cy="3204883"/>
          <a:chOff x="11473962" y="3498605"/>
          <a:chExt cx="234462" cy="3102220"/>
        </a:xfrm>
      </xdr:grpSpPr>
      <xdr:cxnSp macro="">
        <xdr:nvCxnSpPr>
          <xdr:cNvPr id="26" name="Gerade Verbindung mit Pfeil 25">
            <a:extLst>
              <a:ext uri="{FF2B5EF4-FFF2-40B4-BE49-F238E27FC236}">
                <a16:creationId xmlns:a16="http://schemas.microsoft.com/office/drawing/2014/main" id="{00000000-0008-0000-3F00-00001A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feld 26">
            <a:extLst>
              <a:ext uri="{FF2B5EF4-FFF2-40B4-BE49-F238E27FC236}">
                <a16:creationId xmlns:a16="http://schemas.microsoft.com/office/drawing/2014/main" id="{00000000-0008-0000-3F00-00001B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3F00-00001C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176893</xdr:colOff>
      <xdr:row>26</xdr:row>
      <xdr:rowOff>176892</xdr:rowOff>
    </xdr:from>
    <xdr:to>
      <xdr:col>13</xdr:col>
      <xdr:colOff>81643</xdr:colOff>
      <xdr:row>38</xdr:row>
      <xdr:rowOff>13607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CxnSpPr/>
      </xdr:nvCxnSpPr>
      <xdr:spPr>
        <a:xfrm flipH="1" flipV="1">
          <a:off x="9157607" y="4612821"/>
          <a:ext cx="666750" cy="18913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3</xdr:col>
      <xdr:colOff>690762</xdr:colOff>
      <xdr:row>60</xdr:row>
      <xdr:rowOff>71042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>
          <a:off x="7109572" y="2753286"/>
          <a:ext cx="411817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11207</xdr:colOff>
      <xdr:row>3</xdr:row>
      <xdr:rowOff>44823</xdr:rowOff>
    </xdr:from>
    <xdr:to>
      <xdr:col>5</xdr:col>
      <xdr:colOff>829237</xdr:colOff>
      <xdr:row>43</xdr:row>
      <xdr:rowOff>67235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GrpSpPr/>
      </xdr:nvGrpSpPr>
      <xdr:grpSpPr>
        <a:xfrm>
          <a:off x="2079493" y="670752"/>
          <a:ext cx="3770780" cy="7438304"/>
          <a:chOff x="10829925" y="1733550"/>
          <a:chExt cx="2200750" cy="584928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4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4000-000011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19</xdr:col>
      <xdr:colOff>669151</xdr:colOff>
      <xdr:row>66</xdr:row>
      <xdr:rowOff>112859</xdr:rowOff>
    </xdr:from>
    <xdr:to>
      <xdr:col>22</xdr:col>
      <xdr:colOff>547386</xdr:colOff>
      <xdr:row>73</xdr:row>
      <xdr:rowOff>55710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4235472" y="12209609"/>
          <a:ext cx="2164235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64</xdr:row>
      <xdr:rowOff>136072</xdr:rowOff>
    </xdr:from>
    <xdr:to>
      <xdr:col>16</xdr:col>
      <xdr:colOff>590006</xdr:colOff>
      <xdr:row>69</xdr:row>
      <xdr:rowOff>160926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999"/>
        <a:stretch/>
      </xdr:blipFill>
      <xdr:spPr>
        <a:xfrm>
          <a:off x="6055178" y="11851822"/>
          <a:ext cx="5760720" cy="977354"/>
        </a:xfrm>
        <a:prstGeom prst="rect">
          <a:avLst/>
        </a:prstGeom>
      </xdr:spPr>
    </xdr:pic>
    <xdr:clientData/>
  </xdr:twoCellAnchor>
  <xdr:twoCellAnchor editAs="oneCell">
    <xdr:from>
      <xdr:col>18</xdr:col>
      <xdr:colOff>13608</xdr:colOff>
      <xdr:row>53</xdr:row>
      <xdr:rowOff>54427</xdr:rowOff>
    </xdr:from>
    <xdr:to>
      <xdr:col>21</xdr:col>
      <xdr:colOff>122466</xdr:colOff>
      <xdr:row>64</xdr:row>
      <xdr:rowOff>18453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000-000017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17929" y="9783534"/>
          <a:ext cx="2394858" cy="1950669"/>
        </a:xfrm>
        <a:prstGeom prst="rect">
          <a:avLst/>
        </a:prstGeom>
      </xdr:spPr>
    </xdr:pic>
    <xdr:clientData/>
  </xdr:twoCellAnchor>
  <xdr:twoCellAnchor>
    <xdr:from>
      <xdr:col>6</xdr:col>
      <xdr:colOff>557893</xdr:colOff>
      <xdr:row>51</xdr:row>
      <xdr:rowOff>144668</xdr:rowOff>
    </xdr:from>
    <xdr:to>
      <xdr:col>15</xdr:col>
      <xdr:colOff>299357</xdr:colOff>
      <xdr:row>60</xdr:row>
      <xdr:rowOff>119532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GrpSpPr/>
      </xdr:nvGrpSpPr>
      <xdr:grpSpPr>
        <a:xfrm>
          <a:off x="6626679" y="9492775"/>
          <a:ext cx="4667249" cy="1689364"/>
          <a:chOff x="6627727" y="9971941"/>
          <a:chExt cx="4802273" cy="1730621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0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212912</xdr:colOff>
      <xdr:row>22</xdr:row>
      <xdr:rowOff>100853</xdr:rowOff>
    </xdr:from>
    <xdr:to>
      <xdr:col>13</xdr:col>
      <xdr:colOff>261657</xdr:colOff>
      <xdr:row>34</xdr:row>
      <xdr:rowOff>32198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100-000017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821706" y="3776382"/>
          <a:ext cx="1819275" cy="1769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647700</xdr:colOff>
      <xdr:row>9</xdr:row>
      <xdr:rowOff>57150</xdr:rowOff>
    </xdr:from>
    <xdr:to>
      <xdr:col>17</xdr:col>
      <xdr:colOff>562450</xdr:colOff>
      <xdr:row>48</xdr:row>
      <xdr:rowOff>36798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100-000014000000}"/>
            </a:ext>
          </a:extLst>
        </xdr:cNvPr>
        <xdr:cNvGrpSpPr/>
      </xdr:nvGrpSpPr>
      <xdr:grpSpPr>
        <a:xfrm>
          <a:off x="10789024" y="1816474"/>
          <a:ext cx="2200750" cy="5918765"/>
          <a:chOff x="10829925" y="1733550"/>
          <a:chExt cx="2200750" cy="5849289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100-000016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12</xdr:row>
      <xdr:rowOff>11206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797469" y="1916448"/>
          <a:ext cx="523875" cy="2014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76199</xdr:rowOff>
    </xdr:from>
    <xdr:to>
      <xdr:col>12</xdr:col>
      <xdr:colOff>751961</xdr:colOff>
      <xdr:row>23</xdr:row>
      <xdr:rowOff>28574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 flipV="1">
          <a:off x="8972036" y="3476624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17878</xdr:colOff>
      <xdr:row>22</xdr:row>
      <xdr:rowOff>76199</xdr:rowOff>
    </xdr:from>
    <xdr:to>
      <xdr:col>13</xdr:col>
      <xdr:colOff>289034</xdr:colOff>
      <xdr:row>26</xdr:row>
      <xdr:rowOff>151086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9404930" y="3754820"/>
          <a:ext cx="271156" cy="6135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257175</xdr:colOff>
      <xdr:row>36</xdr:row>
      <xdr:rowOff>190499</xdr:rowOff>
    </xdr:from>
    <xdr:to>
      <xdr:col>13</xdr:col>
      <xdr:colOff>426834</xdr:colOff>
      <xdr:row>44</xdr:row>
      <xdr:rowOff>9524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15300" y="5876924"/>
          <a:ext cx="1693659" cy="10001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41</xdr:row>
      <xdr:rowOff>114299</xdr:rowOff>
    </xdr:from>
    <xdr:to>
      <xdr:col>13</xdr:col>
      <xdr:colOff>390526</xdr:colOff>
      <xdr:row>42</xdr:row>
      <xdr:rowOff>161924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SpPr/>
      </xdr:nvSpPr>
      <xdr:spPr>
        <a:xfrm>
          <a:off x="9305925" y="6524624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576582</xdr:colOff>
      <xdr:row>26</xdr:row>
      <xdr:rowOff>1121</xdr:rowOff>
    </xdr:from>
    <xdr:to>
      <xdr:col>15</xdr:col>
      <xdr:colOff>145714</xdr:colOff>
      <xdr:row>44</xdr:row>
      <xdr:rowOff>179294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100-000018000000}"/>
            </a:ext>
          </a:extLst>
        </xdr:cNvPr>
        <xdr:cNvGrpSpPr/>
      </xdr:nvGrpSpPr>
      <xdr:grpSpPr>
        <a:xfrm>
          <a:off x="10717906" y="4214533"/>
          <a:ext cx="331132" cy="3125320"/>
          <a:chOff x="11471152" y="3498605"/>
          <a:chExt cx="23727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41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41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4100-00001B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342005</xdr:colOff>
      <xdr:row>28</xdr:row>
      <xdr:rowOff>100853</xdr:rowOff>
    </xdr:from>
    <xdr:to>
      <xdr:col>12</xdr:col>
      <xdr:colOff>437029</xdr:colOff>
      <xdr:row>36</xdr:row>
      <xdr:rowOff>190499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00000000-0008-0000-4100-00001C000000}"/>
            </a:ext>
          </a:extLst>
        </xdr:cNvPr>
        <xdr:cNvCxnSpPr>
          <a:stCxn id="18" idx="0"/>
        </xdr:cNvCxnSpPr>
      </xdr:nvCxnSpPr>
      <xdr:spPr>
        <a:xfrm flipV="1">
          <a:off x="8959329" y="4583206"/>
          <a:ext cx="95024" cy="15800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4</xdr:col>
      <xdr:colOff>637134</xdr:colOff>
      <xdr:row>60</xdr:row>
      <xdr:rowOff>127072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224117</xdr:colOff>
      <xdr:row>3</xdr:row>
      <xdr:rowOff>33616</xdr:rowOff>
    </xdr:from>
    <xdr:to>
      <xdr:col>5</xdr:col>
      <xdr:colOff>504263</xdr:colOff>
      <xdr:row>45</xdr:row>
      <xdr:rowOff>11205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GrpSpPr/>
      </xdr:nvGrpSpPr>
      <xdr:grpSpPr>
        <a:xfrm>
          <a:off x="2292403" y="659545"/>
          <a:ext cx="3219289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2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19</xdr:col>
      <xdr:colOff>742788</xdr:colOff>
      <xdr:row>68</xdr:row>
      <xdr:rowOff>41622</xdr:rowOff>
    </xdr:from>
    <xdr:to>
      <xdr:col>22</xdr:col>
      <xdr:colOff>496259</xdr:colOff>
      <xdr:row>75</xdr:row>
      <xdr:rowOff>51147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54681" y="12519372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421821</xdr:colOff>
      <xdr:row>66</xdr:row>
      <xdr:rowOff>149679</xdr:rowOff>
    </xdr:from>
    <xdr:to>
      <xdr:col>16</xdr:col>
      <xdr:colOff>612321</xdr:colOff>
      <xdr:row>72</xdr:row>
      <xdr:rowOff>54428</xdr:rowOff>
    </xdr:to>
    <xdr:pic>
      <xdr:nvPicPr>
        <xdr:cNvPr id="18" name="Grafik 17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5294"/>
        <a:stretch/>
      </xdr:blipFill>
      <xdr:spPr>
        <a:xfrm>
          <a:off x="5905500" y="12246429"/>
          <a:ext cx="5878286" cy="1047749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3</xdr:row>
      <xdr:rowOff>176893</xdr:rowOff>
    </xdr:from>
    <xdr:to>
      <xdr:col>24</xdr:col>
      <xdr:colOff>234587</xdr:colOff>
      <xdr:row>20</xdr:row>
      <xdr:rowOff>9526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47857" y="802822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27216</xdr:rowOff>
    </xdr:from>
    <xdr:to>
      <xdr:col>24</xdr:col>
      <xdr:colOff>233317</xdr:colOff>
      <xdr:row>35</xdr:row>
      <xdr:rowOff>17691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2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47857" y="4640037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35</xdr:row>
      <xdr:rowOff>176894</xdr:rowOff>
    </xdr:from>
    <xdr:to>
      <xdr:col>24</xdr:col>
      <xdr:colOff>234587</xdr:colOff>
      <xdr:row>46</xdr:row>
      <xdr:rowOff>157209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42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47857" y="6694715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81643</xdr:colOff>
      <xdr:row>53</xdr:row>
      <xdr:rowOff>68034</xdr:rowOff>
    </xdr:from>
    <xdr:to>
      <xdr:col>21</xdr:col>
      <xdr:colOff>27214</xdr:colOff>
      <xdr:row>65</xdr:row>
      <xdr:rowOff>60928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200-000017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2831536" y="9797141"/>
          <a:ext cx="2231571" cy="21700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449035</xdr:colOff>
      <xdr:row>52</xdr:row>
      <xdr:rowOff>163287</xdr:rowOff>
    </xdr:from>
    <xdr:to>
      <xdr:col>16</xdr:col>
      <xdr:colOff>204107</xdr:colOff>
      <xdr:row>63</xdr:row>
      <xdr:rowOff>146747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GrpSpPr/>
      </xdr:nvGrpSpPr>
      <xdr:grpSpPr>
        <a:xfrm>
          <a:off x="6449785" y="9701894"/>
          <a:ext cx="5442858" cy="1970103"/>
          <a:chOff x="6627727" y="9971941"/>
          <a:chExt cx="4802273" cy="1730621"/>
        </a:xfrm>
      </xdr:grpSpPr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2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6" name="Rechteck 25">
            <a:extLst>
              <a:ext uri="{FF2B5EF4-FFF2-40B4-BE49-F238E27FC236}">
                <a16:creationId xmlns:a16="http://schemas.microsoft.com/office/drawing/2014/main" id="{00000000-0008-0000-4200-00001A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134470</xdr:colOff>
      <xdr:row>23</xdr:row>
      <xdr:rowOff>291352</xdr:rowOff>
    </xdr:from>
    <xdr:to>
      <xdr:col>13</xdr:col>
      <xdr:colOff>716765</xdr:colOff>
      <xdr:row>34</xdr:row>
      <xdr:rowOff>179219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89794" y="404532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600075</xdr:colOff>
      <xdr:row>9</xdr:row>
      <xdr:rowOff>19050</xdr:rowOff>
    </xdr:from>
    <xdr:to>
      <xdr:col>17</xdr:col>
      <xdr:colOff>514825</xdr:colOff>
      <xdr:row>47</xdr:row>
      <xdr:rowOff>74898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GrpSpPr/>
      </xdr:nvGrpSpPr>
      <xdr:grpSpPr>
        <a:xfrm>
          <a:off x="10741399" y="1778374"/>
          <a:ext cx="2200750" cy="6118230"/>
          <a:chOff x="10829925" y="1733550"/>
          <a:chExt cx="2200750" cy="5849289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4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4300-000012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114859</xdr:colOff>
      <xdr:row>23</xdr:row>
      <xdr:rowOff>238125</xdr:rowOff>
    </xdr:from>
    <xdr:to>
      <xdr:col>11</xdr:col>
      <xdr:colOff>448235</xdr:colOff>
      <xdr:row>28</xdr:row>
      <xdr:rowOff>76200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7970183" y="3992096"/>
          <a:ext cx="333376" cy="7569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168646</xdr:rowOff>
    </xdr:from>
    <xdr:to>
      <xdr:col>11</xdr:col>
      <xdr:colOff>134470</xdr:colOff>
      <xdr:row>16</xdr:row>
      <xdr:rowOff>145677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7437344" y="2544293"/>
          <a:ext cx="552450" cy="24597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38</xdr:row>
      <xdr:rowOff>180975</xdr:rowOff>
    </xdr:from>
    <xdr:to>
      <xdr:col>13</xdr:col>
      <xdr:colOff>503034</xdr:colOff>
      <xdr:row>46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0" y="6334125"/>
          <a:ext cx="1693659" cy="10001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43</xdr:row>
      <xdr:rowOff>104775</xdr:rowOff>
    </xdr:from>
    <xdr:to>
      <xdr:col>13</xdr:col>
      <xdr:colOff>466726</xdr:colOff>
      <xdr:row>44</xdr:row>
      <xdr:rowOff>152400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SpPr/>
      </xdr:nvSpPr>
      <xdr:spPr>
        <a:xfrm>
          <a:off x="9382125" y="6981825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454398</xdr:colOff>
      <xdr:row>24</xdr:row>
      <xdr:rowOff>187138</xdr:rowOff>
    </xdr:from>
    <xdr:to>
      <xdr:col>15</xdr:col>
      <xdr:colOff>23530</xdr:colOff>
      <xdr:row>44</xdr:row>
      <xdr:rowOff>85164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GrpSpPr/>
      </xdr:nvGrpSpPr>
      <xdr:grpSpPr>
        <a:xfrm>
          <a:off x="10595722" y="4322109"/>
          <a:ext cx="331132" cy="3125320"/>
          <a:chOff x="11471152" y="3498605"/>
          <a:chExt cx="237271" cy="3102220"/>
        </a:xfrm>
      </xdr:grpSpPr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4300-000016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00000000-0008-0000-4300-000017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4300-000018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48</xdr:row>
      <xdr:rowOff>58832</xdr:rowOff>
    </xdr:from>
    <xdr:to>
      <xdr:col>6</xdr:col>
      <xdr:colOff>205360</xdr:colOff>
      <xdr:row>60</xdr:row>
      <xdr:rowOff>184804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34744"/>
          <a:ext cx="3820058" cy="21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408212</xdr:colOff>
      <xdr:row>65</xdr:row>
      <xdr:rowOff>95249</xdr:rowOff>
    </xdr:from>
    <xdr:to>
      <xdr:col>17</xdr:col>
      <xdr:colOff>376196</xdr:colOff>
      <xdr:row>70</xdr:row>
      <xdr:rowOff>145785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207"/>
        <a:stretch/>
      </xdr:blipFill>
      <xdr:spPr>
        <a:xfrm>
          <a:off x="6313712" y="11892642"/>
          <a:ext cx="5655769" cy="100303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27213</xdr:rowOff>
    </xdr:from>
    <xdr:to>
      <xdr:col>5</xdr:col>
      <xdr:colOff>280146</xdr:colOff>
      <xdr:row>45</xdr:row>
      <xdr:rowOff>4802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GrpSpPr/>
      </xdr:nvGrpSpPr>
      <xdr:grpSpPr>
        <a:xfrm>
          <a:off x="2068286" y="653142"/>
          <a:ext cx="3246503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4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20</xdr:col>
      <xdr:colOff>13608</xdr:colOff>
      <xdr:row>68</xdr:row>
      <xdr:rowOff>122464</xdr:rowOff>
    </xdr:from>
    <xdr:to>
      <xdr:col>22</xdr:col>
      <xdr:colOff>529079</xdr:colOff>
      <xdr:row>75</xdr:row>
      <xdr:rowOff>131989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47322" y="12491357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435429</xdr:colOff>
      <xdr:row>53</xdr:row>
      <xdr:rowOff>108858</xdr:rowOff>
    </xdr:from>
    <xdr:to>
      <xdr:col>21</xdr:col>
      <xdr:colOff>421822</xdr:colOff>
      <xdr:row>65</xdr:row>
      <xdr:rowOff>23178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45"/>
        <a:stretch/>
      </xdr:blipFill>
      <xdr:spPr bwMode="auto">
        <a:xfrm>
          <a:off x="12845143" y="9837965"/>
          <a:ext cx="2272393" cy="19826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381000</xdr:colOff>
      <xdr:row>51</xdr:row>
      <xdr:rowOff>149679</xdr:rowOff>
    </xdr:from>
    <xdr:to>
      <xdr:col>16</xdr:col>
      <xdr:colOff>122464</xdr:colOff>
      <xdr:row>60</xdr:row>
      <xdr:rowOff>124543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400-000014000000}"/>
            </a:ext>
          </a:extLst>
        </xdr:cNvPr>
        <xdr:cNvGrpSpPr/>
      </xdr:nvGrpSpPr>
      <xdr:grpSpPr>
        <a:xfrm>
          <a:off x="6830786" y="9497786"/>
          <a:ext cx="4667249" cy="1689364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4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4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27215</xdr:colOff>
      <xdr:row>3</xdr:row>
      <xdr:rowOff>81643</xdr:rowOff>
    </xdr:from>
    <xdr:to>
      <xdr:col>24</xdr:col>
      <xdr:colOff>219711</xdr:colOff>
      <xdr:row>18</xdr:row>
      <xdr:rowOff>171451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400-000017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b="58781"/>
        <a:stretch/>
      </xdr:blipFill>
      <xdr:spPr bwMode="auto">
        <a:xfrm>
          <a:off x="6994072" y="707572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25</xdr:row>
      <xdr:rowOff>27215</xdr:rowOff>
    </xdr:from>
    <xdr:to>
      <xdr:col>24</xdr:col>
      <xdr:colOff>218441</xdr:colOff>
      <xdr:row>34</xdr:row>
      <xdr:rowOff>179615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41076" b="30870"/>
        <a:stretch/>
      </xdr:blipFill>
      <xdr:spPr bwMode="auto">
        <a:xfrm>
          <a:off x="6994072" y="4640036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35</xdr:row>
      <xdr:rowOff>176894</xdr:rowOff>
    </xdr:from>
    <xdr:to>
      <xdr:col>24</xdr:col>
      <xdr:colOff>219711</xdr:colOff>
      <xdr:row>46</xdr:row>
      <xdr:rowOff>116569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69414"/>
        <a:stretch/>
      </xdr:blipFill>
      <xdr:spPr bwMode="auto">
        <a:xfrm>
          <a:off x="6994072" y="6694715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4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4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4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4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4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4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4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7327</xdr:colOff>
      <xdr:row>2</xdr:row>
      <xdr:rowOff>21981</xdr:rowOff>
    </xdr:from>
    <xdr:to>
      <xdr:col>5</xdr:col>
      <xdr:colOff>271097</xdr:colOff>
      <xdr:row>4</xdr:row>
      <xdr:rowOff>177865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500-000016000000}"/>
            </a:ext>
          </a:extLst>
        </xdr:cNvPr>
        <xdr:cNvGrpSpPr/>
      </xdr:nvGrpSpPr>
      <xdr:grpSpPr>
        <a:xfrm>
          <a:off x="769327" y="402981"/>
          <a:ext cx="2796299" cy="536884"/>
          <a:chOff x="769327" y="402981"/>
          <a:chExt cx="2798885" cy="53688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257736</xdr:colOff>
      <xdr:row>8</xdr:row>
      <xdr:rowOff>56028</xdr:rowOff>
    </xdr:from>
    <xdr:to>
      <xdr:col>14</xdr:col>
      <xdr:colOff>707053</xdr:colOff>
      <xdr:row>18</xdr:row>
      <xdr:rowOff>45009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367F80DB-2A7A-4651-97DD-E24009FA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4530" y="1624852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11</xdr:col>
      <xdr:colOff>173270</xdr:colOff>
      <xdr:row>19</xdr:row>
      <xdr:rowOff>156884</xdr:rowOff>
    </xdr:from>
    <xdr:to>
      <xdr:col>14</xdr:col>
      <xdr:colOff>191059</xdr:colOff>
      <xdr:row>31</xdr:row>
      <xdr:rowOff>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8594" y="3260913"/>
          <a:ext cx="2303789" cy="19834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</xdr:row>
      <xdr:rowOff>47625</xdr:rowOff>
    </xdr:from>
    <xdr:to>
      <xdr:col>4</xdr:col>
      <xdr:colOff>179295</xdr:colOff>
      <xdr:row>4</xdr:row>
      <xdr:rowOff>173199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1" y="428625"/>
          <a:ext cx="2830606" cy="506574"/>
        </a:xfrm>
        <a:prstGeom prst="rect">
          <a:avLst/>
        </a:prstGeom>
      </xdr:spPr>
    </xdr:pic>
    <xdr:clientData/>
  </xdr:twoCellAnchor>
  <xdr:twoCellAnchor>
    <xdr:from>
      <xdr:col>11</xdr:col>
      <xdr:colOff>270845</xdr:colOff>
      <xdr:row>8</xdr:row>
      <xdr:rowOff>40947</xdr:rowOff>
    </xdr:from>
    <xdr:to>
      <xdr:col>14</xdr:col>
      <xdr:colOff>145677</xdr:colOff>
      <xdr:row>24</xdr:row>
      <xdr:rowOff>89647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8126169" y="1609771"/>
          <a:ext cx="2160832" cy="2502788"/>
          <a:chOff x="8150616" y="1590420"/>
          <a:chExt cx="2161517" cy="2491483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8150616" y="159042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 flipH="1" flipV="1">
            <a:off x="9286874" y="2362201"/>
            <a:ext cx="386320" cy="82728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9998268" y="3238500"/>
            <a:ext cx="313865" cy="8434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9695994" y="2474869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627529</xdr:colOff>
      <xdr:row>10</xdr:row>
      <xdr:rowOff>33618</xdr:rowOff>
    </xdr:from>
    <xdr:to>
      <xdr:col>17</xdr:col>
      <xdr:colOff>494638</xdr:colOff>
      <xdr:row>42</xdr:row>
      <xdr:rowOff>69478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3" y="1871383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123266</xdr:colOff>
      <xdr:row>26</xdr:row>
      <xdr:rowOff>89649</xdr:rowOff>
    </xdr:from>
    <xdr:to>
      <xdr:col>15</xdr:col>
      <xdr:colOff>336177</xdr:colOff>
      <xdr:row>28</xdr:row>
      <xdr:rowOff>78443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11026590" y="4493561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57150</xdr:rowOff>
    </xdr:from>
    <xdr:to>
      <xdr:col>14</xdr:col>
      <xdr:colOff>261912</xdr:colOff>
      <xdr:row>31</xdr:row>
      <xdr:rowOff>166407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0125" y="36480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19</xdr:row>
      <xdr:rowOff>99370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285" y="10162613"/>
          <a:ext cx="6333963" cy="22704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8021" y="685799"/>
          <a:ext cx="2958040" cy="7763436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56</xdr:row>
      <xdr:rowOff>149678</xdr:rowOff>
    </xdr:from>
    <xdr:to>
      <xdr:col>21</xdr:col>
      <xdr:colOff>401391</xdr:colOff>
      <xdr:row>71</xdr:row>
      <xdr:rowOff>122465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40393" y="10232571"/>
          <a:ext cx="2646569" cy="2503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190499</xdr:colOff>
      <xdr:row>47</xdr:row>
      <xdr:rowOff>163285</xdr:rowOff>
    </xdr:from>
    <xdr:to>
      <xdr:col>16</xdr:col>
      <xdr:colOff>639535</xdr:colOff>
      <xdr:row>72</xdr:row>
      <xdr:rowOff>93226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49C8805-1AEB-4CDD-8E74-E4B75DDB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05749" y="8926285"/>
          <a:ext cx="4068536" cy="3859004"/>
        </a:xfrm>
        <a:prstGeom prst="rect">
          <a:avLst/>
        </a:prstGeom>
      </xdr:spPr>
    </xdr:pic>
    <xdr:clientData/>
  </xdr:twoCellAnchor>
  <xdr:twoCellAnchor editAs="oneCell">
    <xdr:from>
      <xdr:col>22</xdr:col>
      <xdr:colOff>312964</xdr:colOff>
      <xdr:row>2</xdr:row>
      <xdr:rowOff>136071</xdr:rowOff>
    </xdr:from>
    <xdr:to>
      <xdr:col>29</xdr:col>
      <xdr:colOff>37445</xdr:colOff>
      <xdr:row>43</xdr:row>
      <xdr:rowOff>131690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8077A51-5768-416B-BC42-BBDAC67A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60535" y="571500"/>
          <a:ext cx="5058481" cy="7602011"/>
        </a:xfrm>
        <a:prstGeom prst="rect">
          <a:avLst/>
        </a:prstGeom>
      </xdr:spPr>
    </xdr:pic>
    <xdr:clientData/>
  </xdr:twoCellAnchor>
  <xdr:twoCellAnchor editAs="oneCell">
    <xdr:from>
      <xdr:col>31</xdr:col>
      <xdr:colOff>13608</xdr:colOff>
      <xdr:row>23</xdr:row>
      <xdr:rowOff>5792</xdr:rowOff>
    </xdr:from>
    <xdr:to>
      <xdr:col>36</xdr:col>
      <xdr:colOff>367394</xdr:colOff>
      <xdr:row>44</xdr:row>
      <xdr:rowOff>56506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D6CF66E-4D0A-44BB-B3AE-1482BED3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39465" y="4237613"/>
          <a:ext cx="6572250" cy="4051214"/>
        </a:xfrm>
        <a:prstGeom prst="rect">
          <a:avLst/>
        </a:prstGeom>
      </xdr:spPr>
    </xdr:pic>
    <xdr:clientData/>
  </xdr:twoCellAnchor>
  <xdr:twoCellAnchor editAs="oneCell">
    <xdr:from>
      <xdr:col>31</xdr:col>
      <xdr:colOff>122464</xdr:colOff>
      <xdr:row>46</xdr:row>
      <xdr:rowOff>6887</xdr:rowOff>
    </xdr:from>
    <xdr:to>
      <xdr:col>38</xdr:col>
      <xdr:colOff>557893</xdr:colOff>
      <xdr:row>69</xdr:row>
      <xdr:rowOff>134186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17771E5E-8E4D-4A1F-A3D8-56331788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48321" y="8620208"/>
          <a:ext cx="8177893" cy="3746799"/>
        </a:xfrm>
        <a:prstGeom prst="rect">
          <a:avLst/>
        </a:prstGeom>
      </xdr:spPr>
    </xdr:pic>
    <xdr:clientData/>
  </xdr:twoCellAnchor>
  <xdr:twoCellAnchor editAs="oneCell">
    <xdr:from>
      <xdr:col>10</xdr:col>
      <xdr:colOff>435863</xdr:colOff>
      <xdr:row>4</xdr:row>
      <xdr:rowOff>0</xdr:rowOff>
    </xdr:from>
    <xdr:to>
      <xdr:col>22</xdr:col>
      <xdr:colOff>264279</xdr:colOff>
      <xdr:row>43</xdr:row>
      <xdr:rowOff>77115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3FE633D-7C15-4F7E-913E-9E46181B3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3899" y="816429"/>
          <a:ext cx="8087951" cy="7302507"/>
        </a:xfrm>
        <a:prstGeom prst="rect">
          <a:avLst/>
        </a:prstGeom>
      </xdr:spPr>
    </xdr:pic>
    <xdr:clientData/>
  </xdr:twoCellAnchor>
  <xdr:twoCellAnchor>
    <xdr:from>
      <xdr:col>32</xdr:col>
      <xdr:colOff>122465</xdr:colOff>
      <xdr:row>72</xdr:row>
      <xdr:rowOff>40825</xdr:rowOff>
    </xdr:from>
    <xdr:to>
      <xdr:col>39</xdr:col>
      <xdr:colOff>554399</xdr:colOff>
      <xdr:row>93</xdr:row>
      <xdr:rowOff>149683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74DF49AA-966A-4F06-AA85-539D049464F5}"/>
            </a:ext>
          </a:extLst>
        </xdr:cNvPr>
        <xdr:cNvGrpSpPr/>
      </xdr:nvGrpSpPr>
      <xdr:grpSpPr>
        <a:xfrm>
          <a:off x="22914429" y="12845146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D2776A0B-69EB-4A18-A658-1D451706D15F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29C6A210-D33D-4AA5-90D2-9B115448137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EC5F3C42-BADD-4198-AE6D-90E7A259A70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CEA9862A-8ABF-4947-805C-058EBE9F22A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A14A22CF-3417-4B94-A230-F19DDA8CC9E1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6735A9B3-794F-4692-AD29-5A555F1D77F0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F742F953-57AF-40A5-95B8-3561A2E5DCB7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54429</xdr:colOff>
      <xdr:row>12</xdr:row>
      <xdr:rowOff>1</xdr:rowOff>
    </xdr:from>
    <xdr:to>
      <xdr:col>39</xdr:col>
      <xdr:colOff>517072</xdr:colOff>
      <xdr:row>72</xdr:row>
      <xdr:rowOff>54433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45C08508-CB90-4834-AAE8-5264F8C6A406}"/>
            </a:ext>
          </a:extLst>
        </xdr:cNvPr>
        <xdr:cNvCxnSpPr/>
      </xdr:nvCxnSpPr>
      <xdr:spPr>
        <a:xfrm rot="16200000" flipH="1">
          <a:off x="24111856" y="6123216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10</xdr:row>
      <xdr:rowOff>9525</xdr:rowOff>
    </xdr:from>
    <xdr:to>
      <xdr:col>15</xdr:col>
      <xdr:colOff>577850</xdr:colOff>
      <xdr:row>19</xdr:row>
      <xdr:rowOff>161925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1924050"/>
          <a:ext cx="4464050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57150</xdr:rowOff>
    </xdr:from>
    <xdr:to>
      <xdr:col>14</xdr:col>
      <xdr:colOff>261912</xdr:colOff>
      <xdr:row>33</xdr:row>
      <xdr:rowOff>166407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0125" y="39147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972425" y="22479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132227</xdr:rowOff>
    </xdr:from>
    <xdr:to>
      <xdr:col>15</xdr:col>
      <xdr:colOff>962025</xdr:colOff>
      <xdr:row>28</xdr:row>
      <xdr:rowOff>75077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/>
      </xdr:nvSpPr>
      <xdr:spPr>
        <a:xfrm>
          <a:off x="11636749" y="4614580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8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17</xdr:col>
      <xdr:colOff>625928</xdr:colOff>
      <xdr:row>57</xdr:row>
      <xdr:rowOff>68037</xdr:rowOff>
    </xdr:from>
    <xdr:to>
      <xdr:col>21</xdr:col>
      <xdr:colOff>27215</xdr:colOff>
      <xdr:row>71</xdr:row>
      <xdr:rowOff>96180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9071" y="10341430"/>
          <a:ext cx="2503715" cy="236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57</xdr:row>
      <xdr:rowOff>149678</xdr:rowOff>
    </xdr:from>
    <xdr:to>
      <xdr:col>9</xdr:col>
      <xdr:colOff>149679</xdr:colOff>
      <xdr:row>70</xdr:row>
      <xdr:rowOff>162709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357" y="10423071"/>
          <a:ext cx="6164036" cy="2162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155864</xdr:colOff>
      <xdr:row>4</xdr:row>
      <xdr:rowOff>34635</xdr:rowOff>
    </xdr:from>
    <xdr:to>
      <xdr:col>21</xdr:col>
      <xdr:colOff>746280</xdr:colOff>
      <xdr:row>43</xdr:row>
      <xdr:rowOff>111750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D0F935E-D255-4C85-9875-0EF4E855B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62455" y="848590"/>
          <a:ext cx="8071870" cy="7281478"/>
        </a:xfrm>
        <a:prstGeom prst="rect">
          <a:avLst/>
        </a:prstGeom>
      </xdr:spPr>
    </xdr:pic>
    <xdr:clientData/>
  </xdr:twoCellAnchor>
  <xdr:twoCellAnchor editAs="oneCell">
    <xdr:from>
      <xdr:col>22</xdr:col>
      <xdr:colOff>69273</xdr:colOff>
      <xdr:row>2</xdr:row>
      <xdr:rowOff>104001</xdr:rowOff>
    </xdr:from>
    <xdr:to>
      <xdr:col>28</xdr:col>
      <xdr:colOff>625026</xdr:colOff>
      <xdr:row>44</xdr:row>
      <xdr:rowOff>12936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3721FC85-F41F-4171-87C2-4746D09A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19318" y="536956"/>
          <a:ext cx="5127753" cy="7684798"/>
        </a:xfrm>
        <a:prstGeom prst="rect">
          <a:avLst/>
        </a:prstGeom>
      </xdr:spPr>
    </xdr:pic>
    <xdr:clientData/>
  </xdr:twoCellAnchor>
  <xdr:twoCellAnchor editAs="oneCell">
    <xdr:from>
      <xdr:col>30</xdr:col>
      <xdr:colOff>190498</xdr:colOff>
      <xdr:row>23</xdr:row>
      <xdr:rowOff>17319</xdr:rowOff>
    </xdr:from>
    <xdr:to>
      <xdr:col>36</xdr:col>
      <xdr:colOff>301830</xdr:colOff>
      <xdr:row>44</xdr:row>
      <xdr:rowOff>68033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A0214228-795E-46D4-B3F4-FA5A018A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86271" y="4225637"/>
          <a:ext cx="6571014" cy="4051214"/>
        </a:xfrm>
        <a:prstGeom prst="rect">
          <a:avLst/>
        </a:prstGeom>
      </xdr:spPr>
    </xdr:pic>
    <xdr:clientData/>
  </xdr:twoCellAnchor>
  <xdr:twoCellAnchor editAs="oneCell">
    <xdr:from>
      <xdr:col>31</xdr:col>
      <xdr:colOff>103909</xdr:colOff>
      <xdr:row>44</xdr:row>
      <xdr:rowOff>121228</xdr:rowOff>
    </xdr:from>
    <xdr:to>
      <xdr:col>38</xdr:col>
      <xdr:colOff>539338</xdr:colOff>
      <xdr:row>68</xdr:row>
      <xdr:rowOff>58027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56539950-2695-418A-99EF-D66B4D84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42136" y="8330046"/>
          <a:ext cx="8176657" cy="3660208"/>
        </a:xfrm>
        <a:prstGeom prst="rect">
          <a:avLst/>
        </a:prstGeom>
      </xdr:spPr>
    </xdr:pic>
    <xdr:clientData/>
  </xdr:twoCellAnchor>
  <xdr:twoCellAnchor editAs="oneCell">
    <xdr:from>
      <xdr:col>10</xdr:col>
      <xdr:colOff>547687</xdr:colOff>
      <xdr:row>47</xdr:row>
      <xdr:rowOff>95250</xdr:rowOff>
    </xdr:from>
    <xdr:to>
      <xdr:col>17</xdr:col>
      <xdr:colOff>234723</xdr:colOff>
      <xdr:row>72</xdr:row>
      <xdr:rowOff>25191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411DC28-27EF-4E36-AE1C-1D863F70B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62937" y="8858250"/>
          <a:ext cx="4068536" cy="3859004"/>
        </a:xfrm>
        <a:prstGeom prst="rect">
          <a:avLst/>
        </a:prstGeom>
      </xdr:spPr>
    </xdr:pic>
    <xdr:clientData/>
  </xdr:twoCellAnchor>
  <xdr:twoCellAnchor>
    <xdr:from>
      <xdr:col>32</xdr:col>
      <xdr:colOff>231321</xdr:colOff>
      <xdr:row>72</xdr:row>
      <xdr:rowOff>68038</xdr:rowOff>
    </xdr:from>
    <xdr:to>
      <xdr:col>39</xdr:col>
      <xdr:colOff>663255</xdr:colOff>
      <xdr:row>93</xdr:row>
      <xdr:rowOff>176896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6A389E4E-BC47-4B5C-B259-01EDFD56BFEE}"/>
            </a:ext>
          </a:extLst>
        </xdr:cNvPr>
        <xdr:cNvGrpSpPr/>
      </xdr:nvGrpSpPr>
      <xdr:grpSpPr>
        <a:xfrm>
          <a:off x="23023285" y="12872359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B2593B10-2026-4DF2-A0BA-959693C76596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1" name="Grafik 20">
              <a:extLst>
                <a:ext uri="{FF2B5EF4-FFF2-40B4-BE49-F238E27FC236}">
                  <a16:creationId xmlns:a16="http://schemas.microsoft.com/office/drawing/2014/main" id="{A32ACC36-085D-4A02-A58B-05A458D1D98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2" name="Grafik 21">
              <a:extLst>
                <a:ext uri="{FF2B5EF4-FFF2-40B4-BE49-F238E27FC236}">
                  <a16:creationId xmlns:a16="http://schemas.microsoft.com/office/drawing/2014/main" id="{4EB65BBF-85B4-41F3-B5ED-6116CF8237F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3" name="Gleichschenkliges Dreieck 22">
              <a:extLst>
                <a:ext uri="{FF2B5EF4-FFF2-40B4-BE49-F238E27FC236}">
                  <a16:creationId xmlns:a16="http://schemas.microsoft.com/office/drawing/2014/main" id="{B2155D24-7B03-4C0B-B51B-9FBF6BC5C1BB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4" name="Rechteck 23">
              <a:extLst>
                <a:ext uri="{FF2B5EF4-FFF2-40B4-BE49-F238E27FC236}">
                  <a16:creationId xmlns:a16="http://schemas.microsoft.com/office/drawing/2014/main" id="{4432B238-1ECE-4FC5-B5A7-47A2DEE49927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5" name="Rechteck 24">
              <a:extLst>
                <a:ext uri="{FF2B5EF4-FFF2-40B4-BE49-F238E27FC236}">
                  <a16:creationId xmlns:a16="http://schemas.microsoft.com/office/drawing/2014/main" id="{311199D3-D220-45EB-AF72-BB7BDFB16264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A7CF94D-85DC-4FF3-ABB9-70D8CC6B04B8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163285</xdr:colOff>
      <xdr:row>12</xdr:row>
      <xdr:rowOff>27214</xdr:rowOff>
    </xdr:from>
    <xdr:to>
      <xdr:col>39</xdr:col>
      <xdr:colOff>625928</xdr:colOff>
      <xdr:row>72</xdr:row>
      <xdr:rowOff>81646</xdr:rowOff>
    </xdr:to>
    <xdr:cxnSp macro="">
      <xdr:nvCxnSpPr>
        <xdr:cNvPr id="26" name="Verbinder: gekrümmt 25">
          <a:extLst>
            <a:ext uri="{FF2B5EF4-FFF2-40B4-BE49-F238E27FC236}">
              <a16:creationId xmlns:a16="http://schemas.microsoft.com/office/drawing/2014/main" id="{4047865D-A4CE-4A95-ADFF-A8C48E20018A}"/>
            </a:ext>
          </a:extLst>
        </xdr:cNvPr>
        <xdr:cNvCxnSpPr/>
      </xdr:nvCxnSpPr>
      <xdr:spPr>
        <a:xfrm rot="16200000" flipH="1">
          <a:off x="24220712" y="6150429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268941</xdr:colOff>
      <xdr:row>22</xdr:row>
      <xdr:rowOff>56029</xdr:rowOff>
    </xdr:from>
    <xdr:to>
      <xdr:col>12</xdr:col>
      <xdr:colOff>261219</xdr:colOff>
      <xdr:row>31</xdr:row>
      <xdr:rowOff>155609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735" y="4000500"/>
          <a:ext cx="1762808" cy="1702021"/>
        </a:xfrm>
        <a:prstGeom prst="rect">
          <a:avLst/>
        </a:prstGeom>
      </xdr:spPr>
    </xdr:pic>
    <xdr:clientData/>
  </xdr:twoCellAnchor>
  <xdr:twoCellAnchor editAs="oneCell">
    <xdr:from>
      <xdr:col>9</xdr:col>
      <xdr:colOff>85227</xdr:colOff>
      <xdr:row>10</xdr:row>
      <xdr:rowOff>1</xdr:rowOff>
    </xdr:from>
    <xdr:to>
      <xdr:col>15</xdr:col>
      <xdr:colOff>498234</xdr:colOff>
      <xdr:row>18</xdr:row>
      <xdr:rowOff>57151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702" y="1914526"/>
          <a:ext cx="4470657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>
    <xdr:from>
      <xdr:col>13</xdr:col>
      <xdr:colOff>590550</xdr:colOff>
      <xdr:row>12</xdr:row>
      <xdr:rowOff>123825</xdr:rowOff>
    </xdr:from>
    <xdr:to>
      <xdr:col>14</xdr:col>
      <xdr:colOff>352425</xdr:colOff>
      <xdr:row>14</xdr:row>
      <xdr:rowOff>89807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9972675" y="23050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63847" y="1105308"/>
          <a:ext cx="1647825" cy="28018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1662545</xdr:colOff>
      <xdr:row>56</xdr:row>
      <xdr:rowOff>51954</xdr:rowOff>
    </xdr:from>
    <xdr:to>
      <xdr:col>11</xdr:col>
      <xdr:colOff>277090</xdr:colOff>
      <xdr:row>71</xdr:row>
      <xdr:rowOff>158813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0363" y="10061863"/>
          <a:ext cx="6875318" cy="2600677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176894</xdr:colOff>
      <xdr:row>56</xdr:row>
      <xdr:rowOff>108857</xdr:rowOff>
    </xdr:from>
    <xdr:to>
      <xdr:col>21</xdr:col>
      <xdr:colOff>231322</xdr:colOff>
      <xdr:row>74</xdr:row>
      <xdr:rowOff>54427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037" y="10191750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10</xdr:col>
      <xdr:colOff>214312</xdr:colOff>
      <xdr:row>2</xdr:row>
      <xdr:rowOff>0</xdr:rowOff>
    </xdr:from>
    <xdr:to>
      <xdr:col>18</xdr:col>
      <xdr:colOff>81668</xdr:colOff>
      <xdr:row>42</xdr:row>
      <xdr:rowOff>186119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817038FE-A695-40DF-B63B-A9315487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9562" y="428625"/>
          <a:ext cx="5058481" cy="7567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214312</xdr:colOff>
      <xdr:row>3</xdr:row>
      <xdr:rowOff>95250</xdr:rowOff>
    </xdr:from>
    <xdr:to>
      <xdr:col>28</xdr:col>
      <xdr:colOff>661853</xdr:colOff>
      <xdr:row>42</xdr:row>
      <xdr:rowOff>172365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28D84AF7-7FB7-487C-8973-8D0EA781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20687" y="714375"/>
          <a:ext cx="8067541" cy="7268490"/>
        </a:xfrm>
        <a:prstGeom prst="rect">
          <a:avLst/>
        </a:prstGeom>
      </xdr:spPr>
    </xdr:pic>
    <xdr:clientData/>
  </xdr:twoCellAnchor>
  <xdr:twoCellAnchor editAs="oneCell">
    <xdr:from>
      <xdr:col>22</xdr:col>
      <xdr:colOff>595312</xdr:colOff>
      <xdr:row>48</xdr:row>
      <xdr:rowOff>47625</xdr:rowOff>
    </xdr:from>
    <xdr:to>
      <xdr:col>28</xdr:col>
      <xdr:colOff>91848</xdr:colOff>
      <xdr:row>72</xdr:row>
      <xdr:rowOff>168066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1AD4163-4CF6-4AF8-9FE2-7E8662D0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49687" y="9001125"/>
          <a:ext cx="4068536" cy="3859004"/>
        </a:xfrm>
        <a:prstGeom prst="rect">
          <a:avLst/>
        </a:prstGeom>
      </xdr:spPr>
    </xdr:pic>
    <xdr:clientData/>
  </xdr:twoCellAnchor>
  <xdr:twoCellAnchor editAs="oneCell">
    <xdr:from>
      <xdr:col>29</xdr:col>
      <xdr:colOff>238126</xdr:colOff>
      <xdr:row>46</xdr:row>
      <xdr:rowOff>71438</xdr:rowOff>
    </xdr:from>
    <xdr:to>
      <xdr:col>38</xdr:col>
      <xdr:colOff>125867</xdr:colOff>
      <xdr:row>70</xdr:row>
      <xdr:rowOff>8237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9F20195-CE61-470E-9759-CA465B21A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26501" y="8643938"/>
          <a:ext cx="8150679" cy="3675362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23</xdr:row>
      <xdr:rowOff>0</xdr:rowOff>
    </xdr:from>
    <xdr:to>
      <xdr:col>36</xdr:col>
      <xdr:colOff>353786</xdr:colOff>
      <xdr:row>44</xdr:row>
      <xdr:rowOff>50714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B199BB87-28A1-4055-99DA-AD37B79E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36063" y="4191000"/>
          <a:ext cx="6545036" cy="4051214"/>
        </a:xfrm>
        <a:prstGeom prst="rect">
          <a:avLst/>
        </a:prstGeom>
      </xdr:spPr>
    </xdr:pic>
    <xdr:clientData/>
  </xdr:twoCellAnchor>
  <xdr:twoCellAnchor>
    <xdr:from>
      <xdr:col>32</xdr:col>
      <xdr:colOff>95250</xdr:colOff>
      <xdr:row>72</xdr:row>
      <xdr:rowOff>54431</xdr:rowOff>
    </xdr:from>
    <xdr:to>
      <xdr:col>39</xdr:col>
      <xdr:colOff>527184</xdr:colOff>
      <xdr:row>93</xdr:row>
      <xdr:rowOff>163289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5F630B06-8511-4598-A4A5-6253B30D0B14}"/>
            </a:ext>
          </a:extLst>
        </xdr:cNvPr>
        <xdr:cNvGrpSpPr/>
      </xdr:nvGrpSpPr>
      <xdr:grpSpPr>
        <a:xfrm>
          <a:off x="22887214" y="12858752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12963B91-1323-4BA4-BAFC-110E1F74B9E9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5" name="Grafik 14">
              <a:extLst>
                <a:ext uri="{FF2B5EF4-FFF2-40B4-BE49-F238E27FC236}">
                  <a16:creationId xmlns:a16="http://schemas.microsoft.com/office/drawing/2014/main" id="{9083F802-74AB-4E1C-995B-1C9C27CC0B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FA559270-543A-4DE4-9902-1A7BB79702C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09EC1723-1D44-41FE-BE5D-48776026FC6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CABE6429-B79A-487A-BB66-41FEC85F24BD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962E5F33-4248-4129-B8F3-122B96C4FFB1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F58C50C9-8F55-491B-9DF8-00A7BAC8C6BA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27214</xdr:colOff>
      <xdr:row>12</xdr:row>
      <xdr:rowOff>13607</xdr:rowOff>
    </xdr:from>
    <xdr:to>
      <xdr:col>39</xdr:col>
      <xdr:colOff>489857</xdr:colOff>
      <xdr:row>72</xdr:row>
      <xdr:rowOff>68039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ABDCAF96-5D52-4B38-9CE3-C516D70A28D4}"/>
            </a:ext>
          </a:extLst>
        </xdr:cNvPr>
        <xdr:cNvCxnSpPr/>
      </xdr:nvCxnSpPr>
      <xdr:spPr>
        <a:xfrm rot="16200000" flipH="1">
          <a:off x="24084641" y="6136822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8</xdr:row>
      <xdr:rowOff>123825</xdr:rowOff>
    </xdr:from>
    <xdr:to>
      <xdr:col>15</xdr:col>
      <xdr:colOff>657225</xdr:colOff>
      <xdr:row>19</xdr:row>
      <xdr:rowOff>3450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1771650"/>
          <a:ext cx="4524375" cy="140362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23</xdr:row>
      <xdr:rowOff>28575</xdr:rowOff>
    </xdr:from>
    <xdr:to>
      <xdr:col>12</xdr:col>
      <xdr:colOff>223812</xdr:colOff>
      <xdr:row>33</xdr:row>
      <xdr:rowOff>135591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58025" y="4152900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13</xdr:col>
      <xdr:colOff>704850</xdr:colOff>
      <xdr:row>11</xdr:row>
      <xdr:rowOff>38100</xdr:rowOff>
    </xdr:from>
    <xdr:to>
      <xdr:col>14</xdr:col>
      <xdr:colOff>466725</xdr:colOff>
      <xdr:row>13</xdr:row>
      <xdr:rowOff>4082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10086975" y="21431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CxnSpPr/>
      </xdr:nvCxnSpPr>
      <xdr:spPr>
        <a:xfrm flipV="1">
          <a:off x="8877300" y="2752725"/>
          <a:ext cx="2762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582025" y="41433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133351</xdr:rowOff>
    </xdr:from>
    <xdr:to>
      <xdr:col>15</xdr:col>
      <xdr:colOff>962025</xdr:colOff>
      <xdr:row>28</xdr:row>
      <xdr:rowOff>76201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/>
      </xdr:nvSpPr>
      <xdr:spPr>
        <a:xfrm>
          <a:off x="11639550" y="46005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57</xdr:row>
      <xdr:rowOff>121227</xdr:rowOff>
    </xdr:from>
    <xdr:to>
      <xdr:col>7</xdr:col>
      <xdr:colOff>744682</xdr:colOff>
      <xdr:row>69</xdr:row>
      <xdr:rowOff>116973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7" y="10321636"/>
          <a:ext cx="6182592" cy="1918064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435429</xdr:colOff>
      <xdr:row>56</xdr:row>
      <xdr:rowOff>95249</xdr:rowOff>
    </xdr:from>
    <xdr:to>
      <xdr:col>21</xdr:col>
      <xdr:colOff>489857</xdr:colOff>
      <xdr:row>74</xdr:row>
      <xdr:rowOff>40819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18572" y="10178142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18</xdr:col>
      <xdr:colOff>353786</xdr:colOff>
      <xdr:row>4</xdr:row>
      <xdr:rowOff>68035</xdr:rowOff>
    </xdr:from>
    <xdr:to>
      <xdr:col>29</xdr:col>
      <xdr:colOff>59737</xdr:colOff>
      <xdr:row>43</xdr:row>
      <xdr:rowOff>145150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C139D3C-DBA9-49C2-B027-F1861F8B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3357" y="884464"/>
          <a:ext cx="8087951" cy="730250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2</xdr:row>
      <xdr:rowOff>163285</xdr:rowOff>
    </xdr:from>
    <xdr:to>
      <xdr:col>18</xdr:col>
      <xdr:colOff>14682</xdr:colOff>
      <xdr:row>44</xdr:row>
      <xdr:rowOff>36440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D66CFF4-99C4-41AD-ACA0-5D41AA6E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10500" y="598714"/>
          <a:ext cx="5103753" cy="7670047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666750</xdr:colOff>
      <xdr:row>48</xdr:row>
      <xdr:rowOff>27215</xdr:rowOff>
    </xdr:from>
    <xdr:to>
      <xdr:col>28</xdr:col>
      <xdr:colOff>176893</xdr:colOff>
      <xdr:row>72</xdr:row>
      <xdr:rowOff>147656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DF513C3F-FAB0-44EA-811B-D8CB4F3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14321" y="9021536"/>
          <a:ext cx="4082143" cy="3930441"/>
        </a:xfrm>
        <a:prstGeom prst="rect">
          <a:avLst/>
        </a:prstGeom>
      </xdr:spPr>
    </xdr:pic>
    <xdr:clientData/>
  </xdr:twoCellAnchor>
  <xdr:twoCellAnchor editAs="oneCell">
    <xdr:from>
      <xdr:col>30</xdr:col>
      <xdr:colOff>163285</xdr:colOff>
      <xdr:row>23</xdr:row>
      <xdr:rowOff>0</xdr:rowOff>
    </xdr:from>
    <xdr:to>
      <xdr:col>36</xdr:col>
      <xdr:colOff>272143</xdr:colOff>
      <xdr:row>44</xdr:row>
      <xdr:rowOff>50714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478AC0F5-5042-42F1-BD49-77D59DCE8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44214" y="4231821"/>
          <a:ext cx="6572250" cy="4051214"/>
        </a:xfrm>
        <a:prstGeom prst="rect">
          <a:avLst/>
        </a:prstGeom>
      </xdr:spPr>
    </xdr:pic>
    <xdr:clientData/>
  </xdr:twoCellAnchor>
  <xdr:twoCellAnchor editAs="oneCell">
    <xdr:from>
      <xdr:col>31</xdr:col>
      <xdr:colOff>95250</xdr:colOff>
      <xdr:row>45</xdr:row>
      <xdr:rowOff>27215</xdr:rowOff>
    </xdr:from>
    <xdr:to>
      <xdr:col>38</xdr:col>
      <xdr:colOff>530679</xdr:colOff>
      <xdr:row>68</xdr:row>
      <xdr:rowOff>154514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C20F3ABC-0644-42E8-8225-E247587F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21107" y="8450036"/>
          <a:ext cx="8177893" cy="3746799"/>
        </a:xfrm>
        <a:prstGeom prst="rect">
          <a:avLst/>
        </a:prstGeom>
      </xdr:spPr>
    </xdr:pic>
    <xdr:clientData/>
  </xdr:twoCellAnchor>
  <xdr:twoCellAnchor>
    <xdr:from>
      <xdr:col>32</xdr:col>
      <xdr:colOff>231321</xdr:colOff>
      <xdr:row>72</xdr:row>
      <xdr:rowOff>54431</xdr:rowOff>
    </xdr:from>
    <xdr:to>
      <xdr:col>39</xdr:col>
      <xdr:colOff>663255</xdr:colOff>
      <xdr:row>93</xdr:row>
      <xdr:rowOff>163289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50804145-AEE4-4325-A448-F56548EB6289}"/>
            </a:ext>
          </a:extLst>
        </xdr:cNvPr>
        <xdr:cNvGrpSpPr/>
      </xdr:nvGrpSpPr>
      <xdr:grpSpPr>
        <a:xfrm>
          <a:off x="23023285" y="12858752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E7EC3EEB-29DD-4654-B9F4-C79C45C5731A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3A5D9B7C-B56B-4EEC-878B-BFC9988747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E594CCB7-8C15-4042-B3FA-7406AD9C63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EB3702E8-438D-43FE-A12C-1581013B962C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8BADD0AE-08E3-4E7B-B20A-5E65EFCC0749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CAA778D0-033B-4685-AD10-830F4A8FEB32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C2BCC638-8BF1-44B0-BF47-323F2C7958F3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163285</xdr:colOff>
      <xdr:row>12</xdr:row>
      <xdr:rowOff>13607</xdr:rowOff>
    </xdr:from>
    <xdr:to>
      <xdr:col>39</xdr:col>
      <xdr:colOff>625928</xdr:colOff>
      <xdr:row>72</xdr:row>
      <xdr:rowOff>68039</xdr:rowOff>
    </xdr:to>
    <xdr:cxnSp macro="">
      <xdr:nvCxnSpPr>
        <xdr:cNvPr id="22" name="Verbinder: gekrümmt 21">
          <a:extLst>
            <a:ext uri="{FF2B5EF4-FFF2-40B4-BE49-F238E27FC236}">
              <a16:creationId xmlns:a16="http://schemas.microsoft.com/office/drawing/2014/main" id="{5F60423A-3CC8-41BD-A382-39BBC3E96B25}"/>
            </a:ext>
          </a:extLst>
        </xdr:cNvPr>
        <xdr:cNvCxnSpPr/>
      </xdr:nvCxnSpPr>
      <xdr:spPr>
        <a:xfrm rot="16200000" flipH="1">
          <a:off x="24220712" y="6136822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66428" y="679079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66428" y="4706472"/>
          <a:ext cx="9116697" cy="1972236"/>
        </a:xfrm>
        <a:prstGeom prst="rect">
          <a:avLst/>
        </a:prstGeom>
      </xdr:spPr>
    </xdr:pic>
    <xdr:clientData/>
  </xdr:twoCellAnchor>
  <xdr:twoCellAnchor>
    <xdr:from>
      <xdr:col>1</xdr:col>
      <xdr:colOff>1809750</xdr:colOff>
      <xdr:row>4</xdr:row>
      <xdr:rowOff>149678</xdr:rowOff>
    </xdr:from>
    <xdr:to>
      <xdr:col>5</xdr:col>
      <xdr:colOff>585107</xdr:colOff>
      <xdr:row>43</xdr:row>
      <xdr:rowOff>81643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3857" y="966107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272142</xdr:colOff>
      <xdr:row>52</xdr:row>
      <xdr:rowOff>190499</xdr:rowOff>
    </xdr:from>
    <xdr:to>
      <xdr:col>22</xdr:col>
      <xdr:colOff>394607</xdr:colOff>
      <xdr:row>63</xdr:row>
      <xdr:rowOff>116156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3856" y="9837963"/>
          <a:ext cx="2408465" cy="191230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136070</xdr:colOff>
      <xdr:row>35</xdr:row>
      <xdr:rowOff>149679</xdr:rowOff>
    </xdr:from>
    <xdr:to>
      <xdr:col>23</xdr:col>
      <xdr:colOff>29580</xdr:colOff>
      <xdr:row>46</xdr:row>
      <xdr:rowOff>81643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2927" y="6667500"/>
          <a:ext cx="9146367" cy="2027464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122464</xdr:colOff>
      <xdr:row>52</xdr:row>
      <xdr:rowOff>108858</xdr:rowOff>
    </xdr:from>
    <xdr:to>
      <xdr:col>18</xdr:col>
      <xdr:colOff>424244</xdr:colOff>
      <xdr:row>60</xdr:row>
      <xdr:rowOff>136073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16C864A-E6FD-4ACA-B1CA-7A811167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89964" y="9756322"/>
          <a:ext cx="6043994" cy="1551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739588</xdr:colOff>
      <xdr:row>18</xdr:row>
      <xdr:rowOff>168088</xdr:rowOff>
    </xdr:from>
    <xdr:to>
      <xdr:col>13</xdr:col>
      <xdr:colOff>537882</xdr:colOff>
      <xdr:row>30</xdr:row>
      <xdr:rowOff>100853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586382" y="3193676"/>
          <a:ext cx="2330824" cy="20730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2703" y="1611797"/>
          <a:ext cx="3591753" cy="1330346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8881027" y="1700005"/>
          <a:ext cx="523875" cy="231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18</xdr:row>
      <xdr:rowOff>38100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483149</xdr:colOff>
      <xdr:row>18</xdr:row>
      <xdr:rowOff>136963</xdr:rowOff>
    </xdr:from>
    <xdr:to>
      <xdr:col>13</xdr:col>
      <xdr:colOff>121199</xdr:colOff>
      <xdr:row>18</xdr:row>
      <xdr:rowOff>327463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108201" y="3165256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191485</xdr:colOff>
      <xdr:row>18</xdr:row>
      <xdr:rowOff>148130</xdr:rowOff>
    </xdr:from>
    <xdr:to>
      <xdr:col>13</xdr:col>
      <xdr:colOff>538654</xdr:colOff>
      <xdr:row>23</xdr:row>
      <xdr:rowOff>19707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9578537" y="3176423"/>
          <a:ext cx="347169" cy="79123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14</xdr:col>
      <xdr:colOff>537882</xdr:colOff>
      <xdr:row>10</xdr:row>
      <xdr:rowOff>11206</xdr:rowOff>
    </xdr:from>
    <xdr:to>
      <xdr:col>17</xdr:col>
      <xdr:colOff>404991</xdr:colOff>
      <xdr:row>42</xdr:row>
      <xdr:rowOff>47066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206" y="1848971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33619</xdr:colOff>
      <xdr:row>25</xdr:row>
      <xdr:rowOff>145678</xdr:rowOff>
    </xdr:from>
    <xdr:to>
      <xdr:col>15</xdr:col>
      <xdr:colOff>246530</xdr:colOff>
      <xdr:row>27</xdr:row>
      <xdr:rowOff>134472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10936943" y="4471149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FLlul1JpIms" TargetMode="External"/><Relationship Id="rId1" Type="http://schemas.openxmlformats.org/officeDocument/2006/relationships/hyperlink" Target="https://www.youtube.com/watch?v=skp9d8CHHxQ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1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3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F198-DDBB-4A07-9AAF-14E1909D55D8}">
  <dimension ref="A2:Z65"/>
  <sheetViews>
    <sheetView tabSelected="1" zoomScale="70" zoomScaleNormal="70" workbookViewId="0"/>
  </sheetViews>
  <sheetFormatPr baseColWidth="10" defaultRowHeight="15" x14ac:dyDescent="0.25"/>
  <cols>
    <col min="1" max="6" width="11.42578125" style="1"/>
    <col min="7" max="7" width="6.85546875" style="1" customWidth="1"/>
    <col min="8" max="25" width="11.42578125" style="1"/>
    <col min="26" max="26" width="22" style="1" customWidth="1"/>
    <col min="27" max="16384" width="11.42578125" style="1"/>
  </cols>
  <sheetData>
    <row r="2" spans="2:26" ht="66.75" customHeight="1" x14ac:dyDescent="0.25"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spans="2:26" ht="28.5" customHeight="1" x14ac:dyDescent="0.25">
      <c r="B3" s="56" t="s">
        <v>217</v>
      </c>
      <c r="C3" s="57"/>
      <c r="D3" s="57"/>
      <c r="E3" s="57"/>
      <c r="F3" s="57"/>
      <c r="G3" s="57"/>
      <c r="H3" s="57"/>
      <c r="I3" s="57"/>
      <c r="J3" s="57"/>
      <c r="K3" s="57"/>
      <c r="L3" s="58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2:26" x14ac:dyDescent="0.25">
      <c r="B4" s="1" t="s">
        <v>216</v>
      </c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2:26" ht="15.75" thickBot="1" x14ac:dyDescent="0.3">
      <c r="N5" s="1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2:26" x14ac:dyDescent="0.25">
      <c r="B6" s="46" t="s">
        <v>89</v>
      </c>
      <c r="C6" s="47"/>
      <c r="D6" s="47"/>
      <c r="E6" s="47"/>
      <c r="F6" s="48"/>
      <c r="H6" s="55" t="s">
        <v>89</v>
      </c>
      <c r="I6" s="47"/>
      <c r="J6" s="47"/>
      <c r="K6" s="47"/>
      <c r="L6" s="48"/>
      <c r="N6" s="10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2:26" x14ac:dyDescent="0.25">
      <c r="B7" s="49"/>
      <c r="C7" s="50"/>
      <c r="D7" s="50"/>
      <c r="E7" s="50"/>
      <c r="F7" s="51"/>
      <c r="H7" s="49"/>
      <c r="I7" s="50"/>
      <c r="J7" s="50"/>
      <c r="K7" s="50"/>
      <c r="L7" s="51"/>
      <c r="N7" s="1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2:26" x14ac:dyDescent="0.25">
      <c r="B8" s="49"/>
      <c r="C8" s="50"/>
      <c r="D8" s="50"/>
      <c r="E8" s="50"/>
      <c r="F8" s="51"/>
      <c r="H8" s="49"/>
      <c r="I8" s="50"/>
      <c r="J8" s="50"/>
      <c r="K8" s="50"/>
      <c r="L8" s="51"/>
      <c r="N8" s="1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2:26" x14ac:dyDescent="0.25">
      <c r="B9" s="49"/>
      <c r="C9" s="50"/>
      <c r="D9" s="50"/>
      <c r="E9" s="50"/>
      <c r="F9" s="51"/>
      <c r="H9" s="49"/>
      <c r="I9" s="50"/>
      <c r="J9" s="50"/>
      <c r="K9" s="50"/>
      <c r="L9" s="51"/>
      <c r="N9" s="1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2:26" x14ac:dyDescent="0.25">
      <c r="B10" s="49"/>
      <c r="C10" s="50"/>
      <c r="D10" s="50"/>
      <c r="E10" s="50"/>
      <c r="F10" s="51"/>
      <c r="H10" s="49"/>
      <c r="I10" s="50"/>
      <c r="J10" s="50"/>
      <c r="K10" s="50"/>
      <c r="L10" s="51"/>
      <c r="N10" s="1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2:26" x14ac:dyDescent="0.25">
      <c r="B11" s="49"/>
      <c r="C11" s="50"/>
      <c r="D11" s="50"/>
      <c r="E11" s="50"/>
      <c r="F11" s="51"/>
      <c r="H11" s="49"/>
      <c r="I11" s="50"/>
      <c r="J11" s="50"/>
      <c r="K11" s="50"/>
      <c r="L11" s="51"/>
      <c r="N11" s="1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2:26" x14ac:dyDescent="0.25">
      <c r="B12" s="49"/>
      <c r="C12" s="50"/>
      <c r="D12" s="50"/>
      <c r="E12" s="50"/>
      <c r="F12" s="51"/>
      <c r="H12" s="49"/>
      <c r="I12" s="50"/>
      <c r="J12" s="50"/>
      <c r="K12" s="50"/>
      <c r="L12" s="5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2:26" x14ac:dyDescent="0.25">
      <c r="B13" s="49"/>
      <c r="C13" s="50"/>
      <c r="D13" s="50"/>
      <c r="E13" s="50"/>
      <c r="F13" s="51"/>
      <c r="H13" s="49"/>
      <c r="I13" s="50"/>
      <c r="J13" s="50"/>
      <c r="K13" s="50"/>
      <c r="L13" s="51"/>
      <c r="N13" s="1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spans="2:26" x14ac:dyDescent="0.25">
      <c r="B14" s="49"/>
      <c r="C14" s="50"/>
      <c r="D14" s="50"/>
      <c r="E14" s="50"/>
      <c r="F14" s="51"/>
      <c r="H14" s="49"/>
      <c r="I14" s="50"/>
      <c r="J14" s="50"/>
      <c r="K14" s="50"/>
      <c r="L14" s="51"/>
      <c r="N14" s="1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2:26" x14ac:dyDescent="0.25">
      <c r="B15" s="49"/>
      <c r="C15" s="50"/>
      <c r="D15" s="50"/>
      <c r="E15" s="50"/>
      <c r="F15" s="51"/>
      <c r="H15" s="49"/>
      <c r="I15" s="50"/>
      <c r="J15" s="50"/>
      <c r="K15" s="50"/>
      <c r="L15" s="51"/>
      <c r="N15" s="1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2:26" ht="15.75" thickBot="1" x14ac:dyDescent="0.3">
      <c r="B16" s="52"/>
      <c r="C16" s="53"/>
      <c r="D16" s="53"/>
      <c r="E16" s="53"/>
      <c r="F16" s="54"/>
      <c r="H16" s="52"/>
      <c r="I16" s="53"/>
      <c r="J16" s="53"/>
      <c r="K16" s="53"/>
      <c r="L16" s="54"/>
      <c r="N16" s="1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x14ac:dyDescent="0.25">
      <c r="N17" s="10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x14ac:dyDescent="0.25">
      <c r="N18" s="1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x14ac:dyDescent="0.25">
      <c r="N19" s="1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x14ac:dyDescent="0.25">
      <c r="N20" s="1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x14ac:dyDescent="0.25">
      <c r="N21" s="1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5.75" thickBot="1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0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24" thickBot="1" x14ac:dyDescent="0.4">
      <c r="A23" s="11"/>
      <c r="B23" s="59" t="s">
        <v>198</v>
      </c>
      <c r="C23" s="60"/>
      <c r="D23" s="60"/>
      <c r="E23" s="60"/>
      <c r="F23" s="61"/>
      <c r="G23" s="11"/>
      <c r="H23" s="11"/>
      <c r="I23" s="11"/>
      <c r="J23" s="11"/>
      <c r="K23" s="11"/>
      <c r="L23" s="11"/>
      <c r="M23" s="11"/>
      <c r="N23" s="1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24" thickBot="1" x14ac:dyDescent="0.4">
      <c r="A24" s="11"/>
      <c r="B24" s="28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0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24" thickBot="1" x14ac:dyDescent="0.4">
      <c r="A25" s="11"/>
      <c r="B25" s="59" t="s">
        <v>113</v>
      </c>
      <c r="C25" s="60"/>
      <c r="D25" s="60"/>
      <c r="E25" s="60"/>
      <c r="F25" s="61"/>
      <c r="G25" s="11"/>
      <c r="H25" s="11"/>
      <c r="I25" s="11"/>
      <c r="J25" s="11"/>
      <c r="K25" s="11"/>
      <c r="L25" s="11"/>
      <c r="M25" s="11"/>
      <c r="N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spans="1:26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0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0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0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0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52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0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0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0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0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0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3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spans="1:2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2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2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2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2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2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2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2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2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2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2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2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2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</row>
    <row r="50" spans="1:13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</sheetData>
  <sheetProtection sheet="1" objects="1" scenarios="1"/>
  <mergeCells count="5">
    <mergeCell ref="B6:F16"/>
    <mergeCell ref="H6:L16"/>
    <mergeCell ref="B3:L3"/>
    <mergeCell ref="B23:F23"/>
    <mergeCell ref="B25:F25"/>
  </mergeCells>
  <hyperlinks>
    <hyperlink ref="B6:F16" location="J_P!A1" display="Auswählen" xr:uid="{3DFFF7B3-3BE1-4763-9FC5-70E0829FB636}"/>
    <hyperlink ref="H6:L16" location="'P P'!A1" display="Auswählen" xr:uid="{5290D88B-B5D5-4753-B9E2-3F605CB201E7}"/>
    <hyperlink ref="B23:F23" r:id="rId1" display="Montagevideo Vorwand " xr:uid="{2AAAC51D-EC86-4756-B68D-10F75C429139}"/>
    <hyperlink ref="B25:F25" r:id="rId2" display="Montagevideo Pocket" xr:uid="{2F12A606-4B58-44E4-BC29-2CDBB42C47C6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6973-1F54-4983-8394-055C17CDB47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285156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N R G '!U22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N R G 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N R G '!U11</f>
        <v>1444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N R G '!V45</f>
        <v>30436</v>
      </c>
      <c r="AA11" s="21">
        <v>1</v>
      </c>
      <c r="AB11" s="21" t="str">
        <f>'P J N R G '!W45</f>
        <v xml:space="preserve">Hawa Acoustics XS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N R G '!U41</f>
        <v>875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N R G '!U43</f>
        <v>895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N R G '!V28</f>
        <v>27673</v>
      </c>
      <c r="AA15" s="21">
        <v>1</v>
      </c>
      <c r="AB15" s="21" t="str">
        <f>'P J N R G '!W28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N R G '!V35</f>
        <v>27689</v>
      </c>
      <c r="AA18" s="21">
        <f>IF('P J N R G '!D29="JA",1,0)</f>
        <v>0</v>
      </c>
      <c r="AB18" s="21" t="str">
        <f>'P J N R G '!W35</f>
        <v>Clip-on panel  2000 mm</v>
      </c>
      <c r="AC18" s="21"/>
      <c r="AD18" s="21"/>
    </row>
    <row r="19" spans="11:30" x14ac:dyDescent="0.25">
      <c r="Z19" s="21">
        <f>IF('P J N R G '!D31="JA",Daten!L5,0)</f>
        <v>0</v>
      </c>
      <c r="AA19" s="21">
        <f>IF('P J N R G '!D31="JA",1,0)</f>
        <v>0</v>
      </c>
      <c r="AB19" s="21">
        <f>IF('P J N R G '!D31="Ja",Daten!M5,0)</f>
        <v>0</v>
      </c>
      <c r="AC19" s="21"/>
      <c r="AD19" s="21"/>
    </row>
    <row r="20" spans="11:30" x14ac:dyDescent="0.25">
      <c r="Z20" s="21">
        <f>IF('P J N R G '!D33="JA",Daten!L6,0)</f>
        <v>0</v>
      </c>
      <c r="AA20" s="21">
        <f>IF('P J N R G '!D33="JA",1,0)</f>
        <v>0</v>
      </c>
      <c r="AB20" s="21">
        <f>IF('P J N R G '!D33="Ja",Daten!M6,0)</f>
        <v>0</v>
      </c>
      <c r="AC20" s="21"/>
      <c r="AD20" s="21"/>
    </row>
    <row r="25" spans="11:30" x14ac:dyDescent="0.25">
      <c r="K25" s="16" t="s">
        <v>61</v>
      </c>
      <c r="L25" s="17">
        <f>126-T48</f>
        <v>96</v>
      </c>
      <c r="M25" s="17" t="s">
        <v>7</v>
      </c>
      <c r="N25" s="18"/>
      <c r="T25" s="16" t="s">
        <v>62</v>
      </c>
      <c r="U25" s="17">
        <f>T48-10</f>
        <v>20</v>
      </c>
      <c r="V25" s="18" t="s">
        <v>7</v>
      </c>
    </row>
    <row r="48" spans="3:21" x14ac:dyDescent="0.25">
      <c r="C48" s="16" t="s">
        <v>34</v>
      </c>
      <c r="D48" s="17">
        <f>'P J N R G '!U24</f>
        <v>1680</v>
      </c>
      <c r="E48" s="18" t="s">
        <v>7</v>
      </c>
      <c r="K48" s="16" t="s">
        <v>31</v>
      </c>
      <c r="L48" s="17">
        <f>'P J N R G '!D11</f>
        <v>750</v>
      </c>
      <c r="M48" s="18" t="s">
        <v>7</v>
      </c>
      <c r="S48" s="16" t="s">
        <v>32</v>
      </c>
      <c r="T48" s="17">
        <f>'P J N R G '!D22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N R G '!U13</f>
        <v>900</v>
      </c>
      <c r="M50" s="18" t="s">
        <v>7</v>
      </c>
      <c r="S50" s="16" t="s">
        <v>33</v>
      </c>
      <c r="T50" s="17">
        <f>'P J N R G '!D24</f>
        <v>6</v>
      </c>
      <c r="U50" s="18" t="s">
        <v>7</v>
      </c>
    </row>
    <row r="62" spans="3:21" x14ac:dyDescent="0.25">
      <c r="C62" s="16" t="s">
        <v>119</v>
      </c>
      <c r="D62" s="17">
        <f>'P J N R G '!U31</f>
        <v>1680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1686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1692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CEBC472-659E-4EC9-8E0D-E19EEFB5D63A}"/>
    <hyperlink ref="C73:D74" location="'P J N R G '!A1" display="Zurück" xr:uid="{26BA7733-5DF2-4582-8138-5AD84E04ED5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C6ED-9582-4D69-90ED-5D1892A255BF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29.602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33">
        <v>120</v>
      </c>
      <c r="E19" s="1" t="s">
        <v>7</v>
      </c>
      <c r="F19" s="1" t="s">
        <v>52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C23" s="1" t="s">
        <v>13</v>
      </c>
      <c r="D23" s="33">
        <v>30</v>
      </c>
      <c r="E23" s="1" t="s">
        <v>7</v>
      </c>
      <c r="F23" s="1" t="s">
        <v>16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7</v>
      </c>
      <c r="W25" s="5" t="s">
        <v>25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Running track, anodized, pre-drilled 2000 mm</v>
      </c>
    </row>
    <row r="30" spans="2:23" x14ac:dyDescent="0.25">
      <c r="B30" s="1" t="s">
        <v>124</v>
      </c>
      <c r="D30" s="33" t="s">
        <v>132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47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166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7</v>
      </c>
      <c r="W32" s="5" t="s">
        <v>46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167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7</v>
      </c>
      <c r="W34" s="5" t="s">
        <v>71</v>
      </c>
    </row>
    <row r="35" spans="2:23" ht="6" customHeight="1" x14ac:dyDescent="0.25">
      <c r="F35" s="1" t="s">
        <v>30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Clip-on panel 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" customHeight="1" x14ac:dyDescent="0.25">
      <c r="B38" s="71" t="s">
        <v>83</v>
      </c>
      <c r="C38" s="72"/>
      <c r="E38" s="71" t="s">
        <v>128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" customHeight="1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28</v>
      </c>
      <c r="V40" s="5"/>
      <c r="W40" s="5"/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7</v>
      </c>
      <c r="W42" s="5" t="s">
        <v>51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7</v>
      </c>
      <c r="W44" s="5" t="s">
        <v>29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right 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28" priority="1">
      <formula>$H$17&gt;100</formula>
    </cfRule>
  </conditionalFormatting>
  <dataValidations count="8">
    <dataValidation allowBlank="1" showInputMessage="1" showErrorMessage="1" errorTitle="Flasches Mass" error="Muss zwischen 44 und 50 mm sein" sqref="D17:D18" xr:uid="{458A7990-DD8D-4EE4-934C-0ECB13D2FBCA}"/>
    <dataValidation type="whole" allowBlank="1" showInputMessage="1" showErrorMessage="1" errorTitle="Falsches Mass" error="Muss zwischen 750 und 1250 mm sein" sqref="D26" xr:uid="{3DD89451-73DD-4200-B78E-AE0E33B5057C}">
      <formula1>6</formula1>
      <formula2>25</formula2>
    </dataValidation>
    <dataValidation type="whole" allowBlank="1" showInputMessage="1" showErrorMessage="1" errorTitle="Falsches Mass" error="must be between 750 and 1250 mm" sqref="D11" xr:uid="{515D40B8-6594-41DE-AEB2-4EF193679B13}">
      <formula1>750</formula1>
      <formula2>1250</formula2>
    </dataValidation>
    <dataValidation type="whole" allowBlank="1" showInputMessage="1" showErrorMessage="1" errorTitle="Flasches Mass" error="must be between 1500 and 2550 mm" sqref="D13" xr:uid="{643AC45B-6049-4A39-9793-14AEA77DF44F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5" xr:uid="{0929D356-D98D-4063-883D-69FAEEE46C9E}">
      <formula1>44</formula1>
      <formula2>50</formula2>
    </dataValidation>
    <dataValidation type="whole" operator="greaterThan" allowBlank="1" showInputMessage="1" showErrorMessage="1" errorTitle="Flasches Mass" error="Must be at least 120 mm" sqref="D19" xr:uid="{21BC5C46-4FD8-448A-9D08-8F94F776E735}">
      <formula1>119</formula1>
    </dataValidation>
    <dataValidation type="whole" allowBlank="1" showInputMessage="1" showErrorMessage="1" errorTitle="Falsches Mass" error="must be between 6 and 25 mm" sqref="D25" xr:uid="{B54C4947-ACA5-42EE-9003-1C90D76A730E}">
      <formula1>6</formula1>
      <formula2>25</formula2>
    </dataValidation>
    <dataValidation type="whole" allowBlank="1" showInputMessage="1" showErrorMessage="1" errorTitle="Falsches Mass" error="must be between 30 and 60 mm" sqref="D23" xr:uid="{58D227DE-4CEA-4693-80F5-CE5315A67D5F}">
      <formula1>30</formula1>
      <formula2>60</formula2>
    </dataValidation>
  </dataValidations>
  <hyperlinks>
    <hyperlink ref="B41:C42" location="Startseite!A1" display="Home" xr:uid="{48E6E70D-C92C-4464-B5C4-3DB985D14F88}"/>
    <hyperlink ref="B38:C39" location="'Art J N'!A1" display="Zurück" xr:uid="{471B5F48-2EE1-4ABE-B98D-6CC4A21DE765}"/>
    <hyperlink ref="E38:F39" location="'8'!A1" display="Zum Plan " xr:uid="{E5D93248-BC1B-40B1-A9E1-EEC0B72A9596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090EF94-BE4D-42F1-9D6B-437C494FBF8A}">
          <x14:formula1>
            <xm:f>Daten!$B$2:$B$3</xm:f>
          </x14:formula1>
          <xm:sqref>D30 D32 D34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AF93-44A7-4F00-857F-9478F3DEB0C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N R T '!U23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N R T 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N R T '!U11</f>
        <v>1444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N R T '!V46</f>
        <v>30436</v>
      </c>
      <c r="AA11" s="21">
        <v>1</v>
      </c>
      <c r="AB11" s="21" t="str">
        <f>'P J N R T '!W46</f>
        <v xml:space="preserve">Hawa Acoustics XS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N R T '!U42</f>
        <v>795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N R T '!U44</f>
        <v>815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N R T '!V29</f>
        <v>27673</v>
      </c>
      <c r="AA15" s="21">
        <v>1</v>
      </c>
      <c r="AB15" s="21" t="str">
        <f>'P J N R T '!W29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21">
        <f>'P J N R T '!V36</f>
        <v>27689</v>
      </c>
      <c r="AA18" s="21">
        <f>IF('P J N R T '!D30="JA",1,0)</f>
        <v>0</v>
      </c>
      <c r="AB18" s="21" t="str">
        <f>'P J N R T '!W36</f>
        <v>Clip-on panel  2000 mm</v>
      </c>
      <c r="AC18" s="21"/>
      <c r="AD18" s="21"/>
    </row>
    <row r="19" spans="19:30" x14ac:dyDescent="0.25">
      <c r="Z19" s="21">
        <f>IF('P J N R T '!D32="JA",Daten!L5,0)</f>
        <v>0</v>
      </c>
      <c r="AA19" s="21">
        <f>IF('P J N R T '!D32="JA",1,0)</f>
        <v>0</v>
      </c>
      <c r="AB19" s="21">
        <f>IF('P J N R T '!D32="Ja",Daten!M5,0)</f>
        <v>0</v>
      </c>
      <c r="AC19" s="21"/>
      <c r="AD19" s="21"/>
    </row>
    <row r="20" spans="19:30" x14ac:dyDescent="0.25">
      <c r="Z20" s="21">
        <f>IF('P J N R T '!D34="JA",Daten!L6,0)</f>
        <v>0</v>
      </c>
      <c r="AA20" s="21">
        <f>IF('P J N R T '!D34="JA",1,0)</f>
        <v>0</v>
      </c>
      <c r="AB20" s="21">
        <f>IF('P J N R T '!D34="Ja",Daten!M6,0)</f>
        <v>0</v>
      </c>
      <c r="AC20" s="21"/>
      <c r="AD20" s="21"/>
    </row>
    <row r="25" spans="19:30" x14ac:dyDescent="0.25">
      <c r="S25" s="16" t="s">
        <v>35</v>
      </c>
      <c r="T25" s="17">
        <f>T48-10</f>
        <v>20</v>
      </c>
      <c r="U25" s="18" t="s">
        <v>7</v>
      </c>
    </row>
    <row r="48" spans="3:21" x14ac:dyDescent="0.25">
      <c r="C48" s="16" t="s">
        <v>34</v>
      </c>
      <c r="D48" s="17">
        <f>'P J N R T '!U28</f>
        <v>1520</v>
      </c>
      <c r="E48" s="18" t="s">
        <v>7</v>
      </c>
      <c r="K48" s="16" t="s">
        <v>31</v>
      </c>
      <c r="L48" s="17">
        <f>'P J N R T '!D11</f>
        <v>750</v>
      </c>
      <c r="M48" s="18" t="s">
        <v>7</v>
      </c>
      <c r="S48" s="16" t="s">
        <v>32</v>
      </c>
      <c r="T48" s="17">
        <f>'P J N R T '!D23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N R T '!U13</f>
        <v>820</v>
      </c>
      <c r="M50" s="18" t="s">
        <v>7</v>
      </c>
      <c r="S50" s="16" t="s">
        <v>33</v>
      </c>
      <c r="T50" s="17">
        <f>'P J N R T '!D25</f>
        <v>6</v>
      </c>
      <c r="U50" s="18" t="s">
        <v>7</v>
      </c>
    </row>
    <row r="62" spans="3:21" x14ac:dyDescent="0.25">
      <c r="C62" s="16" t="s">
        <v>119</v>
      </c>
      <c r="D62" s="17">
        <f>'P J N R T '!U32</f>
        <v>1520</v>
      </c>
      <c r="E62" s="17" t="s">
        <v>7</v>
      </c>
      <c r="F62" s="17" t="s">
        <v>206</v>
      </c>
      <c r="G62" s="18"/>
      <c r="K62" s="16" t="s">
        <v>53</v>
      </c>
      <c r="L62" s="17">
        <f>'P J N R T '!D19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1526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1532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B65EC21-873A-4FA9-BBA6-7A7FACAC4013}"/>
    <hyperlink ref="C73:D74" location="'P J N R T '!A1" display="Zurück" xr:uid="{1E83B7D9-0806-4633-9A0F-0ED5AA6AD60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5CF2-2610-41C1-8888-42892600D5C1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8"/>
      <c r="C3" s="130"/>
      <c r="D3" s="130"/>
      <c r="E3" s="130"/>
      <c r="F3" s="130"/>
      <c r="G3" s="130"/>
      <c r="H3" s="130"/>
      <c r="I3" s="130"/>
      <c r="J3" s="130"/>
      <c r="K3" s="130"/>
      <c r="L3" s="131"/>
    </row>
    <row r="4" spans="2:12" x14ac:dyDescent="0.25"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4"/>
    </row>
    <row r="5" spans="2:12" x14ac:dyDescent="0.25">
      <c r="B5" s="135"/>
      <c r="C5" s="136"/>
      <c r="D5" s="136"/>
      <c r="E5" s="136"/>
      <c r="F5" s="136"/>
      <c r="G5" s="136"/>
      <c r="H5" s="136"/>
      <c r="I5" s="136"/>
      <c r="J5" s="136"/>
      <c r="K5" s="136"/>
      <c r="L5" s="137"/>
    </row>
    <row r="7" spans="2:12" ht="18.75" x14ac:dyDescent="0.3">
      <c r="B7" s="115" t="s">
        <v>211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88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22F59D2A-2DD7-4A8C-8E22-4A9357616DF6}"/>
    <hyperlink ref="B20:C21" location="'Situation J'!A1" display="Zurück" xr:uid="{EFB20736-7437-42BD-BA04-9723EF8DD65A}"/>
    <hyperlink ref="B9:C18" location="'P J B L G '!A1" display="'P J B L G '!A1" xr:uid="{EC2CD29E-8D9D-4310-9A05-382657CAF070}"/>
    <hyperlink ref="E9:F18" location="'P J B L T '!A1" display="'P J B L T '!A1" xr:uid="{87838166-24DA-4BAD-AFE4-069488DE1884}"/>
    <hyperlink ref="H9:I18" location="'P J B R G '!A1" display="'P J B R G '!A1" xr:uid="{309F0E8D-8B4E-47D1-9FB9-95BBFCA23A26}"/>
    <hyperlink ref="K9:L18" location="'P J B R T  '!A1" display="'P J B R T  '!A1" xr:uid="{B6CC97DE-7705-4441-B1AC-EB870DBF0E26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D4F8-2D23-410B-94F8-599B960BE50E}">
  <dimension ref="B3:W49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customWidth="1" outlineLevel="1"/>
    <col min="21" max="21" width="11.42578125" style="1" customWidth="1" outlineLevel="1"/>
    <col min="22" max="22" width="7.5703125" style="1" customWidth="1" outlineLevel="1"/>
    <col min="23" max="23" width="22.140625" style="1" customWidth="1" outlineLevel="1"/>
    <col min="24" max="16384" width="11.42578125" style="1"/>
  </cols>
  <sheetData>
    <row r="3" spans="2:23" x14ac:dyDescent="0.25">
      <c r="B3" s="118" t="s">
        <v>125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D13+D24+6+U22</f>
        <v>1576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34.200000000000003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24</v>
      </c>
      <c r="V21" s="5"/>
      <c r="W21" s="5"/>
    </row>
    <row r="22" spans="2:23" x14ac:dyDescent="0.25">
      <c r="B22" s="127" t="s">
        <v>165</v>
      </c>
      <c r="C22" s="128"/>
      <c r="D22" s="128"/>
      <c r="E22" s="128"/>
      <c r="F22" s="129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7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118</v>
      </c>
      <c r="C24" s="1" t="s">
        <v>13</v>
      </c>
      <c r="D24" s="33">
        <v>30</v>
      </c>
      <c r="E24" s="1" t="s">
        <v>7</v>
      </c>
      <c r="F24" s="1" t="s">
        <v>16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7</v>
      </c>
      <c r="W24" s="5" t="s">
        <v>39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44" t="s">
        <v>126</v>
      </c>
      <c r="C26" s="1" t="s">
        <v>15</v>
      </c>
      <c r="D26" s="33">
        <v>6</v>
      </c>
      <c r="E26" s="1" t="s">
        <v>7</v>
      </c>
      <c r="F26" s="1" t="s">
        <v>14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7</v>
      </c>
      <c r="W26" s="5" t="s">
        <v>25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26</v>
      </c>
      <c r="V28" s="5"/>
      <c r="W28" s="5"/>
    </row>
    <row r="29" spans="2:23" x14ac:dyDescent="0.25">
      <c r="B29" s="127" t="s">
        <v>92</v>
      </c>
      <c r="C29" s="128"/>
      <c r="D29" s="128"/>
      <c r="E29" s="128"/>
      <c r="F29" s="129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7</v>
      </c>
      <c r="W29" s="5" t="s">
        <v>25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Running track, anodized, pre-drilled 2000 mm</v>
      </c>
    </row>
    <row r="31" spans="2:23" x14ac:dyDescent="0.25">
      <c r="B31" s="1" t="s">
        <v>124</v>
      </c>
      <c r="D31" s="33" t="s">
        <v>132</v>
      </c>
      <c r="F31" s="1" t="s">
        <v>93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47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166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7</v>
      </c>
      <c r="W33" s="5" t="s">
        <v>46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167</v>
      </c>
      <c r="D35" s="3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7</v>
      </c>
      <c r="W35" s="5" t="s">
        <v>71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Clip-on panel 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" customHeight="1" x14ac:dyDescent="0.25">
      <c r="B39" s="71" t="s">
        <v>83</v>
      </c>
      <c r="C39" s="72"/>
      <c r="E39" s="71" t="s">
        <v>128</v>
      </c>
      <c r="F39" s="72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" customHeight="1" x14ac:dyDescent="0.25">
      <c r="B40" s="73"/>
      <c r="C40" s="74"/>
      <c r="E40" s="73"/>
      <c r="F40" s="74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28</v>
      </c>
      <c r="V41" s="5"/>
      <c r="W41" s="5"/>
    </row>
    <row r="42" spans="2:23" ht="6" customHeight="1" x14ac:dyDescent="0.25">
      <c r="B42" s="71" t="s">
        <v>5</v>
      </c>
      <c r="C42" s="72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3"/>
      <c r="C43" s="74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7</v>
      </c>
      <c r="W43" s="5" t="s">
        <v>51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7</v>
      </c>
      <c r="W45" s="5" t="s">
        <v>29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IF(U15&lt;931,Daten!F8,IF(U15&lt;1051,Daten!F9,IF(U15&lt;1181,Daten!F10,IF(U15&lt;1301,Daten!F11,Daten!F12))))</f>
        <v>30437</v>
      </c>
      <c r="W47" s="5" t="str">
        <f>IF(V47=30437,Daten!G8,IF(V47=30439,Daten!G9,IF(V47=30441,Daten!G10,IF(V47=30443,Daten!G11,Daten!G12))))</f>
        <v>Hawa Acoustics XS left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7" priority="5">
      <formula>$D$15&gt;2550</formula>
    </cfRule>
  </conditionalFormatting>
  <conditionalFormatting sqref="H19">
    <cfRule type="expression" dxfId="26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27" xr:uid="{E37C631D-3210-48C9-BE1D-7FA639AE5C6C}">
      <formula1>6</formula1>
      <formula2>25</formula2>
    </dataValidation>
    <dataValidation allowBlank="1" showInputMessage="1" showErrorMessage="1" errorTitle="Flasches Mass" error="Muss zwischen 44 und 50 mm sein" sqref="D19" xr:uid="{247E358B-6AFE-41FA-A1D0-77EAB4C989D0}"/>
    <dataValidation type="whole" allowBlank="1" showInputMessage="1" showErrorMessage="1" errorTitle="Flasches Mass" error="Muss zwischen 1500 und 2550 mm sein" sqref="D15" xr:uid="{866A5D2F-EC67-4FDE-B31E-51C7C083B7E5}">
      <formula1>1500</formula1>
      <formula2>2550</formula2>
    </dataValidation>
    <dataValidation type="whole" allowBlank="1" showInputMessage="1" showErrorMessage="1" errorTitle="Flasches Mass" error="must be between 1500 and 2550 mm" sqref="D13" xr:uid="{9F717BDD-3761-41FF-AC0A-7CE9C85B8408}">
      <formula1>1500</formula1>
      <formula2>2550</formula2>
    </dataValidation>
    <dataValidation type="whole" allowBlank="1" showInputMessage="1" showErrorMessage="1" errorTitle="Falsches Mass" error="must be between 750 and 1250 mm" sqref="D11" xr:uid="{5543B5FA-DDC7-42F2-96C3-DC0C93338DCF}">
      <formula1>750</formula1>
      <formula2>1250</formula2>
    </dataValidation>
    <dataValidation type="whole" allowBlank="1" showInputMessage="1" showErrorMessage="1" errorTitle="Flasches Mass" error="must be between 44 and 50 mm_x000a_(if smaller than 44 mm, use Hawa Porta Acoustics)" sqref="D17" xr:uid="{E1931CCD-D8CE-4D3A-BFD7-712BB4EC6CC9}">
      <formula1>44</formula1>
      <formula2>50</formula2>
    </dataValidation>
    <dataValidation type="whole" allowBlank="1" showInputMessage="1" showErrorMessage="1" errorTitle="Falsches Mass" error="must be between 30 and 60 mm" sqref="D24" xr:uid="{5A5AC952-3EA4-4376-8BDE-630426E00378}">
      <formula1>30</formula1>
      <formula2>60</formula2>
    </dataValidation>
    <dataValidation type="whole" allowBlank="1" showInputMessage="1" showErrorMessage="1" errorTitle="Falsches Mass" error="must be between 6 and 25 mm" sqref="D26" xr:uid="{0DA42C97-8EF6-47FD-AB0C-C1A6184788F4}">
      <formula1>6</formula1>
      <formula2>25</formula2>
    </dataValidation>
  </dataValidations>
  <hyperlinks>
    <hyperlink ref="B42:C43" location="Startseite!A1" display="Home" xr:uid="{DE7EC3A1-B851-4D8C-B128-A0A65DDD5F42}"/>
    <hyperlink ref="B39:C40" location="'Art J B'!A1" display="Zurück" xr:uid="{9CD8B160-5F60-4406-8D35-B269C32743D8}"/>
    <hyperlink ref="E39:F40" location="'3'!A1" display="Zum Plan " xr:uid="{99A9BC84-9288-46B7-8B77-20A457F92C1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C278A030-D30C-437A-8054-39205D1FF849}">
          <x14:formula1>
            <xm:f>Daten!$B$2:$B$3</xm:f>
          </x14:formula1>
          <xm:sqref>D31 D33 D35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AF74-FD28-43A4-85F5-1061C177EE04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285156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B L G '!U24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B L G '!D15</f>
        <v>1576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B L G '!U11</f>
        <v>1520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B L G '!V47</f>
        <v>30437</v>
      </c>
      <c r="AA11" s="21">
        <v>1</v>
      </c>
      <c r="AB11" s="21" t="str">
        <f>'P J B L G '!W47</f>
        <v>Hawa Acoustics XS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B L G '!U43</f>
        <v>875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B L G '!U45</f>
        <v>895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B L G '!V30</f>
        <v>27673</v>
      </c>
      <c r="AA15" s="21">
        <v>1</v>
      </c>
      <c r="AB15" s="21" t="str">
        <f>'P J B L G '!W30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B L G '!V37</f>
        <v>27689</v>
      </c>
      <c r="AA18" s="21">
        <f>IF('P J B L G '!D31="JA",1,0)</f>
        <v>0</v>
      </c>
      <c r="AB18" s="21" t="str">
        <f>'P J B L G '!W37</f>
        <v>Clip-on panel  2000 mm</v>
      </c>
      <c r="AC18" s="21"/>
      <c r="AD18" s="21"/>
    </row>
    <row r="19" spans="11:30" x14ac:dyDescent="0.25">
      <c r="Z19" s="21">
        <f>IF('P J B L G '!D33="JA",Daten!L5,0)</f>
        <v>0</v>
      </c>
      <c r="AA19" s="21">
        <f>IF('P J B L G '!D33="JA",1,0)</f>
        <v>0</v>
      </c>
      <c r="AB19" s="21">
        <f>IF('P J B L G '!D33="Ja",Daten!M5,0)</f>
        <v>0</v>
      </c>
      <c r="AC19" s="21"/>
      <c r="AD19" s="21"/>
    </row>
    <row r="20" spans="11:30" x14ac:dyDescent="0.25">
      <c r="Z20" s="21">
        <f>IF('P J B L G '!D35="JA",Daten!L6,0)</f>
        <v>0</v>
      </c>
      <c r="AA20" s="21">
        <f>IF('P J B L G '!D35="JA",1,0)</f>
        <v>0</v>
      </c>
      <c r="AB20" s="21">
        <f>IF('P J B L G '!D35="Ja",Daten!M6,0)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  <c r="T25" s="16" t="s">
        <v>36</v>
      </c>
      <c r="U25" s="17">
        <f>126-T48</f>
        <v>96</v>
      </c>
      <c r="V25" s="18" t="s">
        <v>7</v>
      </c>
    </row>
    <row r="48" spans="3:21" x14ac:dyDescent="0.25">
      <c r="C48" s="16" t="s">
        <v>34</v>
      </c>
      <c r="D48" s="17">
        <f>'P J B L G '!U26</f>
        <v>1680</v>
      </c>
      <c r="E48" s="18" t="s">
        <v>7</v>
      </c>
      <c r="K48" s="16" t="s">
        <v>31</v>
      </c>
      <c r="L48" s="17">
        <f>'P J B L G '!D11</f>
        <v>750</v>
      </c>
      <c r="M48" s="18" t="s">
        <v>7</v>
      </c>
      <c r="S48" s="16" t="s">
        <v>32</v>
      </c>
      <c r="T48" s="17">
        <f>'P J B L G '!D24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B L G '!U15</f>
        <v>900</v>
      </c>
      <c r="M50" s="18" t="s">
        <v>7</v>
      </c>
      <c r="S50" s="16" t="s">
        <v>33</v>
      </c>
      <c r="T50" s="17">
        <f>'P J B L G '!D26</f>
        <v>6</v>
      </c>
      <c r="U50" s="18" t="s">
        <v>7</v>
      </c>
    </row>
    <row r="62" spans="3:21" x14ac:dyDescent="0.25">
      <c r="C62" s="16" t="s">
        <v>119</v>
      </c>
      <c r="D62" s="17">
        <f>'P J B L G '!U33</f>
        <v>1680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1686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1692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ht="15" customHeight="1" x14ac:dyDescent="0.25">
      <c r="C73" s="71" t="s">
        <v>83</v>
      </c>
      <c r="D73" s="72"/>
    </row>
    <row r="74" spans="3:7" ht="15" customHeight="1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4193CE9-409F-4136-88C6-AF3DBEBA3996}"/>
    <hyperlink ref="C73:D74" location="'P J B L G '!A1" display="Zurück" xr:uid="{EE83670C-1AF1-4762-BB54-46EDD8FBE235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A30C-6DF5-4492-AD44-039C5ACF4E4A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D13+D25+6+U23</f>
        <v>1576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31.16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165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45" t="s">
        <v>126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Running track, anodized, pre-drilled 2000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166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167</v>
      </c>
      <c r="D36" s="33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7</v>
      </c>
      <c r="W36" s="5" t="s">
        <v>71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Clip-on panel 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128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left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5" priority="2">
      <formula>$D$15&gt;2550</formula>
    </cfRule>
  </conditionalFormatting>
  <conditionalFormatting sqref="H19">
    <cfRule type="expression" dxfId="24" priority="1">
      <formula>$H$19&gt;100</formula>
    </cfRule>
  </conditionalFormatting>
  <dataValidations count="9">
    <dataValidation type="whole" allowBlank="1" showInputMessage="1" showErrorMessage="1" errorTitle="Flasches Mass" error="Muss zwischen 1500 und 2550 mm sein" sqref="D15" xr:uid="{1495A708-C9A1-4824-BEA3-2AEE6E41FFA3}">
      <formula1>1500</formula1>
      <formula2>2550</formula2>
    </dataValidation>
    <dataValidation allowBlank="1" showInputMessage="1" showErrorMessage="1" errorTitle="Flasches Mass" error="Muss zwischen 44 und 50 mm sein" sqref="D19:D20" xr:uid="{18FFA0AD-7C91-4961-A50C-B24BB0C9B0A0}"/>
    <dataValidation type="whole" allowBlank="1" showInputMessage="1" showErrorMessage="1" errorTitle="Falsches Mass" error="Muss zwischen 750 und 1250 mm sein" sqref="D28" xr:uid="{63C583AA-8765-45DF-A168-14894AB7C7DF}">
      <formula1>6</formula1>
      <formula2>25</formula2>
    </dataValidation>
    <dataValidation type="whole" allowBlank="1" showInputMessage="1" showErrorMessage="1" errorTitle="Falsches Mass" error="must be between 750 and 1250 mm" sqref="D11" xr:uid="{39FB673F-6A73-4598-B07D-44E16C9E3829}">
      <formula1>750</formula1>
      <formula2>1250</formula2>
    </dataValidation>
    <dataValidation type="whole" allowBlank="1" showInputMessage="1" showErrorMessage="1" errorTitle="Flasches Mass" error="must be between 1500 and 2550 mm" sqref="D13" xr:uid="{CB6C768D-4928-42DD-AE47-472DEF15E655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7" xr:uid="{FB50BAD9-2B12-48FD-B445-CF18DFAA7835}">
      <formula1>44</formula1>
      <formula2>50</formula2>
    </dataValidation>
    <dataValidation type="whole" operator="greaterThan" allowBlank="1" showInputMessage="1" showErrorMessage="1" errorTitle="Flasches Mass" error="Must be at least 120 mm" sqref="D21" xr:uid="{9471E402-A2B7-4FE1-A0DD-7DF992289DED}">
      <formula1>119</formula1>
    </dataValidation>
    <dataValidation type="whole" allowBlank="1" showInputMessage="1" showErrorMessage="1" errorTitle="Falsches Mass" error="must be between 6 and 25 mm" sqref="D27" xr:uid="{A6FED334-F075-4B2F-AFBD-5E7B2D7A9E4A}">
      <formula1>6</formula1>
      <formula2>25</formula2>
    </dataValidation>
    <dataValidation type="whole" allowBlank="1" showInputMessage="1" showErrorMessage="1" errorTitle="Falsches Mass" error="must be between 30 and 60 mm" sqref="D25" xr:uid="{2D7BFE71-DFFA-41E0-B312-A2B7D51DCDA9}">
      <formula1>30</formula1>
      <formula2>60</formula2>
    </dataValidation>
  </dataValidations>
  <hyperlinks>
    <hyperlink ref="B43:C44" location="Startseite!A1" display="Home" xr:uid="{922B7DE0-7539-4989-B58F-8807D0A6F92D}"/>
    <hyperlink ref="B40:C41" location="'Art J B'!A1" display="Zurück" xr:uid="{1F77D4A8-033D-49C3-A46C-5189D2BF521E}"/>
    <hyperlink ref="E40:F41" location="'4'!A1" display="Zum Plan " xr:uid="{27807B42-6A60-410D-9F9F-43461AA74DD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BFDA092C-B85D-413A-A97B-A6611BB9427E}">
          <x14:formula1>
            <xm:f>Daten!$B$2:$B$3</xm:f>
          </x14:formula1>
          <xm:sqref>D32 D34 D36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E10E-30F2-4486-A042-9F0AD9F8EDE3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B L T '!U25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B L T '!D15</f>
        <v>1576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B L T '!U11</f>
        <v>1520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B L T '!V48</f>
        <v>30437</v>
      </c>
      <c r="AA11" s="21">
        <v>1</v>
      </c>
      <c r="AB11" s="21" t="str">
        <f>'P J B L T '!W48</f>
        <v>Hawa Acoustics XS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B L T '!U44</f>
        <v>795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B L T '!U46</f>
        <v>815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B L T '!V31</f>
        <v>27673</v>
      </c>
      <c r="AA15" s="21">
        <v>1</v>
      </c>
      <c r="AB15" s="21" t="str">
        <f>'P J B L T '!W31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B L T '!V38</f>
        <v>27689</v>
      </c>
      <c r="AA18" s="21">
        <f>IF('P J B L T '!D32="JA",1,0)</f>
        <v>0</v>
      </c>
      <c r="AB18" s="21" t="str">
        <f>'P J B L T '!W38</f>
        <v>Clip-on panel  2000 mm</v>
      </c>
      <c r="AC18" s="21"/>
      <c r="AD18" s="21"/>
    </row>
    <row r="19" spans="11:30" x14ac:dyDescent="0.25">
      <c r="Z19" s="21">
        <f>IF('P J B L T '!D34="JA",Daten!L5,0)</f>
        <v>0</v>
      </c>
      <c r="AA19" s="21">
        <f>IF('P J B L T '!D34="JA",1,0)</f>
        <v>0</v>
      </c>
      <c r="AB19" s="21">
        <f>IF('P J B L T '!D34="Ja",Daten!M5,0)</f>
        <v>0</v>
      </c>
      <c r="AC19" s="21"/>
      <c r="AD19" s="21"/>
    </row>
    <row r="20" spans="11:30" x14ac:dyDescent="0.25">
      <c r="Z20" s="21">
        <f>IF('P J B L T '!D36="JA",Daten!L6,0)</f>
        <v>0</v>
      </c>
      <c r="AA20" s="21">
        <f>IF('P J B L T '!D36="JA",1,0)</f>
        <v>0</v>
      </c>
      <c r="AB20" s="21">
        <f>IF('P J B L T '!D34="Ja",Daten!M6,0)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</row>
    <row r="48" spans="3:21" x14ac:dyDescent="0.25">
      <c r="C48" s="16" t="s">
        <v>34</v>
      </c>
      <c r="D48" s="17">
        <f>'P J B L T '!U30</f>
        <v>1520</v>
      </c>
      <c r="E48" s="18" t="s">
        <v>7</v>
      </c>
      <c r="K48" s="16" t="s">
        <v>31</v>
      </c>
      <c r="L48" s="17">
        <f>'P J B L T '!D11</f>
        <v>750</v>
      </c>
      <c r="M48" s="18" t="s">
        <v>7</v>
      </c>
      <c r="S48" s="16" t="s">
        <v>32</v>
      </c>
      <c r="T48" s="17">
        <f>'P J B L T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B L T '!U15</f>
        <v>820</v>
      </c>
      <c r="M50" s="18" t="s">
        <v>7</v>
      </c>
      <c r="S50" s="16" t="s">
        <v>33</v>
      </c>
      <c r="T50" s="17">
        <f>'P J B L T '!D27</f>
        <v>6</v>
      </c>
      <c r="U50" s="18" t="s">
        <v>7</v>
      </c>
    </row>
    <row r="62" spans="3:21" x14ac:dyDescent="0.25">
      <c r="C62" s="16" t="s">
        <v>119</v>
      </c>
      <c r="D62" s="17">
        <f>'P J B L T '!U34</f>
        <v>1520</v>
      </c>
      <c r="E62" s="17" t="s">
        <v>7</v>
      </c>
      <c r="F62" s="17" t="s">
        <v>206</v>
      </c>
      <c r="G62" s="18"/>
      <c r="K62" s="16" t="s">
        <v>53</v>
      </c>
      <c r="L62" s="17">
        <f>'P J B L T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1526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1532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756B87D-BABF-4A1D-B8A8-02A96B0A3E54}"/>
    <hyperlink ref="C73:D74" location="'P J B L T '!A1" display="Zurück" xr:uid="{15F73A44-7DF4-4FA9-A61D-7B064C4E44F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3709-0338-4A39-A7EB-45C6BC1415F4}">
  <dimension ref="B3:X49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129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D13+D24+6+U22</f>
        <v>1576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34.200000000000003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24</v>
      </c>
      <c r="V21" s="5"/>
      <c r="W21" s="5"/>
    </row>
    <row r="22" spans="2:23" x14ac:dyDescent="0.25">
      <c r="B22" s="127" t="s">
        <v>165</v>
      </c>
      <c r="C22" s="128"/>
      <c r="D22" s="128"/>
      <c r="E22" s="128"/>
      <c r="F22" s="129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7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118</v>
      </c>
      <c r="C24" s="1" t="s">
        <v>13</v>
      </c>
      <c r="D24" s="33">
        <v>30</v>
      </c>
      <c r="E24" s="1" t="s">
        <v>7</v>
      </c>
      <c r="F24" s="1" t="s">
        <v>16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7</v>
      </c>
      <c r="W24" s="5" t="s">
        <v>39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117</v>
      </c>
      <c r="C26" s="1" t="s">
        <v>15</v>
      </c>
      <c r="D26" s="33">
        <v>6</v>
      </c>
      <c r="E26" s="1" t="s">
        <v>7</v>
      </c>
      <c r="F26" s="1" t="s">
        <v>14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7</v>
      </c>
      <c r="W26" s="5" t="s">
        <v>25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26</v>
      </c>
      <c r="V28" s="5"/>
      <c r="W28" s="5"/>
    </row>
    <row r="29" spans="2:23" x14ac:dyDescent="0.25">
      <c r="B29" s="127" t="s">
        <v>92</v>
      </c>
      <c r="C29" s="128"/>
      <c r="D29" s="128"/>
      <c r="E29" s="128"/>
      <c r="F29" s="129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7</v>
      </c>
      <c r="W29" s="5" t="s">
        <v>25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Running track, anodized, pre-drilled 2000 mm</v>
      </c>
    </row>
    <row r="31" spans="2:23" x14ac:dyDescent="0.25">
      <c r="B31" s="1" t="s">
        <v>124</v>
      </c>
      <c r="D31" s="33" t="s">
        <v>132</v>
      </c>
      <c r="F31" s="1" t="s">
        <v>93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47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166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7</v>
      </c>
      <c r="W33" s="5" t="s">
        <v>46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167</v>
      </c>
      <c r="D35" s="3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7</v>
      </c>
      <c r="W35" s="5" t="s">
        <v>71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Clip-on panel 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1" t="s">
        <v>83</v>
      </c>
      <c r="C39" s="72"/>
      <c r="E39" s="71" t="s">
        <v>114</v>
      </c>
      <c r="F39" s="72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3"/>
      <c r="C40" s="74"/>
      <c r="E40" s="73"/>
      <c r="F40" s="74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28</v>
      </c>
      <c r="V41" s="5"/>
      <c r="W41" s="5"/>
    </row>
    <row r="42" spans="2:23" ht="6" customHeight="1" x14ac:dyDescent="0.25">
      <c r="B42" s="71" t="s">
        <v>5</v>
      </c>
      <c r="C42" s="72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3"/>
      <c r="C43" s="74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7</v>
      </c>
      <c r="W43" s="5" t="s">
        <v>51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7</v>
      </c>
      <c r="W45" s="5" t="s">
        <v>29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IF(U15&lt;931,Daten!I8,IF(U15&lt;1051,Daten!I9,IF(U15&lt;1181,Daten!I10,IF(U15&lt;1301,Daten!I11,Daten!I12))))</f>
        <v>30436</v>
      </c>
      <c r="W47" s="5" t="str">
        <f>IF(V47=30436,Daten!J8,IF(V47=30438,Daten!J9,IF(V47=30440,Daten!J10,IF(V47=30442,Daten!J11,Daten!J12))))</f>
        <v xml:space="preserve">Hawa Acoustics XS right 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3" priority="2">
      <formula>$D$15&gt;2550</formula>
    </cfRule>
  </conditionalFormatting>
  <conditionalFormatting sqref="H19">
    <cfRule type="expression" dxfId="22" priority="1">
      <formula>$H$19&gt;100</formula>
    </cfRule>
  </conditionalFormatting>
  <dataValidations count="8">
    <dataValidation type="whole" allowBlank="1" showInputMessage="1" showErrorMessage="1" errorTitle="Flasches Mass" error="Muss zwischen 1500 und 2550 mm sein" sqref="D15" xr:uid="{AE0A7349-7294-4B5F-8D32-D1B71B73B8C7}">
      <formula1>1500</formula1>
      <formula2>2550</formula2>
    </dataValidation>
    <dataValidation allowBlank="1" showInputMessage="1" showErrorMessage="1" errorTitle="Flasches Mass" error="Muss zwischen 44 und 50 mm sein" sqref="D19" xr:uid="{23BF445B-1CF8-405D-B080-B722C01574F1}"/>
    <dataValidation type="whole" allowBlank="1" showInputMessage="1" showErrorMessage="1" errorTitle="Falsches Mass" error="Muss zwischen 750 und 1250 mm sein" sqref="D27" xr:uid="{9081A75B-61C3-4566-94CB-F17030833E85}">
      <formula1>6</formula1>
      <formula2>25</formula2>
    </dataValidation>
    <dataValidation type="whole" allowBlank="1" showInputMessage="1" showErrorMessage="1" errorTitle="Flasches Mass" error="must be between 1500 and 2550 mm" sqref="D13" xr:uid="{04D71C1F-8611-46FA-9888-EAE173A09740}">
      <formula1>1500</formula1>
      <formula2>2550</formula2>
    </dataValidation>
    <dataValidation type="whole" allowBlank="1" showInputMessage="1" showErrorMessage="1" errorTitle="Falsches Mass" error="must be between 750 and 1250 mm" sqref="D11" xr:uid="{9226EA4E-57ED-4926-B824-15EE2E14E4B9}">
      <formula1>750</formula1>
      <formula2>1250</formula2>
    </dataValidation>
    <dataValidation type="whole" allowBlank="1" showInputMessage="1" showErrorMessage="1" errorTitle="Falsches Mass" error="must be between 30 and 60 mm" sqref="D24" xr:uid="{6A6735DB-18E5-4C30-BAFF-B3A5DB1DA5FE}">
      <formula1>30</formula1>
      <formula2>60</formula2>
    </dataValidation>
    <dataValidation type="whole" allowBlank="1" showInputMessage="1" showErrorMessage="1" errorTitle="Falsches Mass" error="must be between 6 and 25 mm" sqref="D26" xr:uid="{2FB09E31-27AE-4987-8DEE-680E012FA00E}">
      <formula1>6</formula1>
      <formula2>25</formula2>
    </dataValidation>
    <dataValidation type="whole" allowBlank="1" showInputMessage="1" showErrorMessage="1" errorTitle="Flasches Mass" error="must be between 44 and 50 mm_x000a_(if smaller than 44 mm, use Hawa Porta Acoustics)" sqref="D17" xr:uid="{13EC0A5A-1395-4412-AC6D-C09ED6573E75}">
      <formula1>44</formula1>
      <formula2>50</formula2>
    </dataValidation>
  </dataValidations>
  <hyperlinks>
    <hyperlink ref="B42:C43" location="Startseite!A1" display="Home" xr:uid="{83D7F81D-DD5D-451F-84C1-6A296B30ABB1}"/>
    <hyperlink ref="B39:C40" location="'Art J B'!A1" display="Zurück" xr:uid="{F05DD98B-16C3-49CC-A53C-A636C388FF2A}"/>
    <hyperlink ref="E39:F40" location="'9'!A1" display="Zum Plan " xr:uid="{972B2BF0-F0F8-4712-B3B8-95A393B9073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DC0C7572-9BF4-4D6D-8821-6CF136778548}">
          <x14:formula1>
            <xm:f>Daten!$B$2:$B$3</xm:f>
          </x14:formula1>
          <xm:sqref>D31 D33 D35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956C-C0F5-4E1A-9D74-4422EF143944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3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B R G '!U24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B R G '!D15</f>
        <v>1576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B R G '!U11</f>
        <v>1520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B R G '!V47</f>
        <v>30436</v>
      </c>
      <c r="AA11" s="21">
        <v>1</v>
      </c>
      <c r="AB11" s="21" t="str">
        <f>'P J B R G '!W47</f>
        <v xml:space="preserve">Hawa Acoustics XS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B R G '!U43</f>
        <v>875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B R G '!U45</f>
        <v>895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B R G '!V30</f>
        <v>27673</v>
      </c>
      <c r="AA15" s="21">
        <v>1</v>
      </c>
      <c r="AB15" s="21" t="str">
        <f>'P J B R G '!W30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B R G '!V37</f>
        <v>27689</v>
      </c>
      <c r="AA18" s="21">
        <f>IF('P J B R G '!D31="JA",1,0)</f>
        <v>0</v>
      </c>
      <c r="AB18" s="21" t="str">
        <f>'P J B R G '!W37</f>
        <v>Clip-on panel  2000 mm</v>
      </c>
      <c r="AC18" s="21"/>
      <c r="AD18" s="21"/>
    </row>
    <row r="19" spans="11:30" x14ac:dyDescent="0.25">
      <c r="Z19" s="21">
        <f>IF('P J B R G '!D33="JA",Daten!L5,0)</f>
        <v>0</v>
      </c>
      <c r="AA19" s="21">
        <f>IF('P J B R G '!D33="JA",1,0)</f>
        <v>0</v>
      </c>
      <c r="AB19" s="21">
        <f>IF('P J B R G '!D33="Ja",Daten!M5,0)</f>
        <v>0</v>
      </c>
      <c r="AC19" s="21"/>
      <c r="AD19" s="21"/>
    </row>
    <row r="20" spans="11:30" x14ac:dyDescent="0.25">
      <c r="Z20" s="21">
        <f>IF('P J B R G '!D35="JA",Daten!L6,0)</f>
        <v>0</v>
      </c>
      <c r="AA20" s="21">
        <f>IF('P J B R G '!D35="JA",1,0)</f>
        <v>0</v>
      </c>
      <c r="AB20" s="21">
        <f>IF('P J B R G '!D35="Ja",Daten!M6,0)</f>
        <v>0</v>
      </c>
      <c r="AC20" s="21"/>
      <c r="AD20" s="21"/>
    </row>
    <row r="25" spans="11:30" x14ac:dyDescent="0.25">
      <c r="K25" s="16" t="s">
        <v>61</v>
      </c>
      <c r="L25" s="17">
        <f>126-T48</f>
        <v>96</v>
      </c>
      <c r="M25" s="17" t="s">
        <v>7</v>
      </c>
      <c r="N25" s="18"/>
      <c r="T25" s="16" t="s">
        <v>62</v>
      </c>
      <c r="U25" s="17">
        <f>T48-10</f>
        <v>20</v>
      </c>
      <c r="V25" s="18" t="s">
        <v>7</v>
      </c>
    </row>
    <row r="48" spans="3:21" x14ac:dyDescent="0.25">
      <c r="C48" s="16" t="s">
        <v>34</v>
      </c>
      <c r="D48" s="17">
        <f>'P J B R G '!U29</f>
        <v>1680</v>
      </c>
      <c r="E48" s="18" t="s">
        <v>7</v>
      </c>
      <c r="K48" s="16" t="s">
        <v>31</v>
      </c>
      <c r="L48" s="17">
        <f>'P J B R G '!D11</f>
        <v>750</v>
      </c>
      <c r="M48" s="18" t="s">
        <v>7</v>
      </c>
      <c r="S48" s="16" t="s">
        <v>32</v>
      </c>
      <c r="T48" s="17">
        <f>'P J B R G '!D24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B R G '!U15</f>
        <v>900</v>
      </c>
      <c r="M50" s="18" t="s">
        <v>7</v>
      </c>
      <c r="S50" s="16" t="s">
        <v>33</v>
      </c>
      <c r="T50" s="17">
        <f>'P J B R G '!D26</f>
        <v>6</v>
      </c>
      <c r="U50" s="18" t="s">
        <v>7</v>
      </c>
    </row>
    <row r="62" spans="3:21" x14ac:dyDescent="0.25">
      <c r="C62" s="16" t="s">
        <v>119</v>
      </c>
      <c r="D62" s="17">
        <f>'P J B R G '!U33</f>
        <v>1680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1686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1692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EB56018-4E48-43A7-B128-1B2C55BA6CE8}"/>
    <hyperlink ref="C73:D74" location="'P J B R G '!A1" display="Zurück" xr:uid="{69A1228B-F694-4CFC-8D6F-FAF7AB2893E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915B-A033-4926-885F-2F7C92A17A84}">
  <dimension ref="B3:H25"/>
  <sheetViews>
    <sheetView zoomScale="85" zoomScaleNormal="85" workbookViewId="0">
      <selection activeCell="F33" sqref="F33"/>
    </sheetView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2"/>
      <c r="C3" s="63"/>
      <c r="D3" s="63"/>
      <c r="E3" s="63"/>
      <c r="F3" s="63"/>
      <c r="G3" s="63"/>
      <c r="H3" s="64"/>
    </row>
    <row r="4" spans="2:8" x14ac:dyDescent="0.25">
      <c r="B4" s="65"/>
      <c r="C4" s="66"/>
      <c r="D4" s="66"/>
      <c r="E4" s="66"/>
      <c r="F4" s="66"/>
      <c r="G4" s="66"/>
      <c r="H4" s="67"/>
    </row>
    <row r="5" spans="2:8" x14ac:dyDescent="0.25">
      <c r="B5" s="68"/>
      <c r="C5" s="69"/>
      <c r="D5" s="69"/>
      <c r="E5" s="69"/>
      <c r="F5" s="69"/>
      <c r="G5" s="69"/>
      <c r="H5" s="70"/>
    </row>
    <row r="7" spans="2:8" x14ac:dyDescent="0.25">
      <c r="B7" s="84" t="s">
        <v>79</v>
      </c>
      <c r="C7" s="85"/>
      <c r="D7" s="86"/>
      <c r="F7" s="84" t="s">
        <v>80</v>
      </c>
      <c r="G7" s="85"/>
      <c r="H7" s="86"/>
    </row>
    <row r="9" spans="2:8" x14ac:dyDescent="0.25">
      <c r="B9" s="75" t="s">
        <v>3</v>
      </c>
      <c r="C9" s="76"/>
      <c r="D9" s="77"/>
      <c r="F9" s="75" t="s">
        <v>4</v>
      </c>
      <c r="G9" s="76"/>
      <c r="H9" s="77"/>
    </row>
    <row r="10" spans="2:8" x14ac:dyDescent="0.25">
      <c r="B10" s="78"/>
      <c r="C10" s="79"/>
      <c r="D10" s="80"/>
      <c r="F10" s="78"/>
      <c r="G10" s="79"/>
      <c r="H10" s="80"/>
    </row>
    <row r="11" spans="2:8" x14ac:dyDescent="0.25">
      <c r="B11" s="78"/>
      <c r="C11" s="79"/>
      <c r="D11" s="80"/>
      <c r="F11" s="78"/>
      <c r="G11" s="79"/>
      <c r="H11" s="80"/>
    </row>
    <row r="12" spans="2:8" x14ac:dyDescent="0.25">
      <c r="B12" s="78"/>
      <c r="C12" s="79"/>
      <c r="D12" s="80"/>
      <c r="F12" s="78"/>
      <c r="G12" s="79"/>
      <c r="H12" s="80"/>
    </row>
    <row r="13" spans="2:8" x14ac:dyDescent="0.25">
      <c r="B13" s="78"/>
      <c r="C13" s="79"/>
      <c r="D13" s="80"/>
      <c r="F13" s="78"/>
      <c r="G13" s="79"/>
      <c r="H13" s="80"/>
    </row>
    <row r="14" spans="2:8" x14ac:dyDescent="0.25">
      <c r="B14" s="78"/>
      <c r="C14" s="79"/>
      <c r="D14" s="80"/>
      <c r="F14" s="78"/>
      <c r="G14" s="79"/>
      <c r="H14" s="80"/>
    </row>
    <row r="15" spans="2:8" x14ac:dyDescent="0.25">
      <c r="B15" s="78"/>
      <c r="C15" s="79"/>
      <c r="D15" s="80"/>
      <c r="F15" s="78"/>
      <c r="G15" s="79"/>
      <c r="H15" s="80"/>
    </row>
    <row r="16" spans="2:8" x14ac:dyDescent="0.25">
      <c r="B16" s="78"/>
      <c r="C16" s="79"/>
      <c r="D16" s="80"/>
      <c r="F16" s="78"/>
      <c r="G16" s="79"/>
      <c r="H16" s="80"/>
    </row>
    <row r="17" spans="2:8" x14ac:dyDescent="0.25">
      <c r="B17" s="78"/>
      <c r="C17" s="79"/>
      <c r="D17" s="80"/>
      <c r="F17" s="78"/>
      <c r="G17" s="79"/>
      <c r="H17" s="80"/>
    </row>
    <row r="18" spans="2:8" x14ac:dyDescent="0.25">
      <c r="B18" s="78"/>
      <c r="C18" s="79"/>
      <c r="D18" s="80"/>
      <c r="F18" s="78"/>
      <c r="G18" s="79"/>
      <c r="H18" s="80"/>
    </row>
    <row r="19" spans="2:8" x14ac:dyDescent="0.25">
      <c r="B19" s="78"/>
      <c r="C19" s="79"/>
      <c r="D19" s="80"/>
      <c r="F19" s="78"/>
      <c r="G19" s="79"/>
      <c r="H19" s="80"/>
    </row>
    <row r="20" spans="2:8" x14ac:dyDescent="0.25">
      <c r="B20" s="78"/>
      <c r="C20" s="79"/>
      <c r="D20" s="80"/>
      <c r="F20" s="78"/>
      <c r="G20" s="79"/>
      <c r="H20" s="80"/>
    </row>
    <row r="21" spans="2:8" ht="29.25" customHeight="1" x14ac:dyDescent="0.25">
      <c r="B21" s="81"/>
      <c r="C21" s="82"/>
      <c r="D21" s="83"/>
      <c r="F21" s="81"/>
      <c r="G21" s="82"/>
      <c r="H21" s="83"/>
    </row>
    <row r="24" spans="2:8" x14ac:dyDescent="0.25">
      <c r="B24" s="71" t="s">
        <v>5</v>
      </c>
      <c r="C24" s="72"/>
    </row>
    <row r="25" spans="2:8" x14ac:dyDescent="0.25">
      <c r="B25" s="73"/>
      <c r="C25" s="74"/>
    </row>
  </sheetData>
  <sheetProtection sheet="1" objects="1" scenarios="1"/>
  <mergeCells count="6">
    <mergeCell ref="B3:H5"/>
    <mergeCell ref="B24:C25"/>
    <mergeCell ref="B9:D21"/>
    <mergeCell ref="F9:H21"/>
    <mergeCell ref="B7:D7"/>
    <mergeCell ref="F7:H7"/>
  </mergeCells>
  <hyperlinks>
    <hyperlink ref="B24:C25" location="Startseite!A1" display="Home" xr:uid="{A670C3BA-7DCD-4AA8-8935-1BC9E3221889}"/>
    <hyperlink ref="B9:D21" location="'Situation J'!A1" display="Hawa Junior 100 B Acoustics" xr:uid="{E98B0485-4BE1-47CC-9F82-F903DECD87EC}"/>
    <hyperlink ref="F9:H21" location="'Art J P '!A1" display="Hawa Junior 100 B Pocket Acoustics" xr:uid="{DE678CB2-D47A-4880-8450-5073CFA29CF3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B413-AE61-439C-805D-1DE578639D1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130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D13+D25+6+U23</f>
        <v>1576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31.16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165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Running track, anodized, pre-drilled 2000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166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167</v>
      </c>
      <c r="D36" s="33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7</v>
      </c>
      <c r="W36" s="5" t="s">
        <v>71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Clip-on panel 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right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1" priority="2">
      <formula>$D$15&gt;2550</formula>
    </cfRule>
  </conditionalFormatting>
  <conditionalFormatting sqref="H19">
    <cfRule type="expression" dxfId="20" priority="1">
      <formula>$H$19&gt;100</formula>
    </cfRule>
  </conditionalFormatting>
  <dataValidations count="9">
    <dataValidation type="whole" allowBlank="1" showInputMessage="1" showErrorMessage="1" errorTitle="Falsches Mass" error="Muss zwischen 750 und 1250 mm sein" sqref="D28" xr:uid="{B6D640D3-77D9-464C-900E-BAAC53BEA5B1}">
      <formula1>6</formula1>
      <formula2>25</formula2>
    </dataValidation>
    <dataValidation allowBlank="1" showInputMessage="1" showErrorMessage="1" errorTitle="Flasches Mass" error="Muss zwischen 44 und 50 mm sein" sqref="D19:D20" xr:uid="{846B1D77-7BA8-4C0F-9B26-F761F3A87BC0}"/>
    <dataValidation type="whole" allowBlank="1" showInputMessage="1" showErrorMessage="1" errorTitle="Flasches Mass" error="Muss zwischen 1500 und 2550 mm sein" sqref="D15" xr:uid="{0AD7E673-0449-405C-A65C-5F2F38E0E7BB}">
      <formula1>1500</formula1>
      <formula2>2550</formula2>
    </dataValidation>
    <dataValidation type="whole" allowBlank="1" showInputMessage="1" showErrorMessage="1" errorTitle="Falsches Mass" error="must be between 750 and 1250 mm" sqref="D11" xr:uid="{C90AF18E-9940-40EA-AD98-6590D9D6429B}">
      <formula1>750</formula1>
      <formula2>1250</formula2>
    </dataValidation>
    <dataValidation type="whole" allowBlank="1" showInputMessage="1" showErrorMessage="1" errorTitle="Flasches Mass" error="must be between 1500 and 2550 mm" sqref="D13" xr:uid="{0987E2D3-8F44-43D6-9B97-E91681737D6B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7" xr:uid="{564EDA4F-B427-4BE1-98F0-576D4A3C92F7}">
      <formula1>44</formula1>
      <formula2>50</formula2>
    </dataValidation>
    <dataValidation type="whole" operator="greaterThan" allowBlank="1" showInputMessage="1" showErrorMessage="1" errorTitle="Flasches Mass" error="Must be at least 120 mm" sqref="D21" xr:uid="{21CEACEF-545D-4487-935F-47CFAC61D45D}">
      <formula1>119</formula1>
    </dataValidation>
    <dataValidation type="whole" allowBlank="1" showInputMessage="1" showErrorMessage="1" errorTitle="Falsches Mass" error="must be between 6 and 25 mm" sqref="D27" xr:uid="{561C8C43-138E-4D23-8F19-0A8424376757}">
      <formula1>6</formula1>
      <formula2>25</formula2>
    </dataValidation>
    <dataValidation type="whole" allowBlank="1" showInputMessage="1" showErrorMessage="1" errorTitle="Falsches Mass" error="must be between 30 and 60 mm" sqref="D25" xr:uid="{19AF440D-80CB-4AAE-9C6F-27F65B7B5BA8}">
      <formula1>30</formula1>
      <formula2>60</formula2>
    </dataValidation>
  </dataValidations>
  <hyperlinks>
    <hyperlink ref="B43:C44" location="Startseite!A1" display="Home" xr:uid="{797BE426-91BC-4111-A533-5C190F8A8D6E}"/>
    <hyperlink ref="B40:C41" location="'Art J B'!A1" display="Zurück" xr:uid="{7D6E33B9-8B86-4AC3-8684-932FA61F22EF}"/>
    <hyperlink ref="E40:F41" location="'10'!A1" display="Zum Plan " xr:uid="{F4D37E4D-E4D9-4293-BB31-F94BFC2B98F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B2B72F-19D4-43D3-98CF-8868BF54B814}">
          <x14:formula1>
            <xm:f>Daten!$B$2:$B$3</xm:f>
          </x14:formula1>
          <xm:sqref>D32 D34 D36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A9AC-1145-4A4F-AC3F-EDE492E9B53A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6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B R T  '!U25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B R T  '!D15</f>
        <v>1576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B R T  '!U11</f>
        <v>1520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B R T  '!V48</f>
        <v>30436</v>
      </c>
      <c r="AA11" s="21">
        <v>1</v>
      </c>
      <c r="AB11" s="21" t="str">
        <f>'P J B R T  '!W48</f>
        <v xml:space="preserve">Hawa Acoustics XS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B R T  '!U44</f>
        <v>795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B R T  '!U46</f>
        <v>815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B R T  '!V31</f>
        <v>27673</v>
      </c>
      <c r="AA15" s="21">
        <v>1</v>
      </c>
      <c r="AB15" s="21" t="str">
        <f>'P J B R T  '!W31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21">
        <f>'P J B R T  '!V38</f>
        <v>27689</v>
      </c>
      <c r="AA18" s="21">
        <f>IF('P J B R T  '!D32="JA",1,0)</f>
        <v>0</v>
      </c>
      <c r="AB18" s="21" t="str">
        <f>'P J B R T  '!W38</f>
        <v>Clip-on panel  2000 mm</v>
      </c>
      <c r="AC18" s="21"/>
      <c r="AD18" s="21"/>
    </row>
    <row r="19" spans="19:30" x14ac:dyDescent="0.25">
      <c r="Z19" s="21">
        <f>IF('P J B R T  '!D34="JA",Daten!L5,0)</f>
        <v>0</v>
      </c>
      <c r="AA19" s="21">
        <f>IF('P J B R T  '!D34="JA",1,0)</f>
        <v>0</v>
      </c>
      <c r="AB19" s="21">
        <f>IF('P J B R T  '!D34="Ja",Daten!M5,0)</f>
        <v>0</v>
      </c>
      <c r="AC19" s="21"/>
      <c r="AD19" s="21"/>
    </row>
    <row r="20" spans="19:30" x14ac:dyDescent="0.25">
      <c r="Z20" s="21">
        <f>IF('P J B R T  '!D36="JA",Daten!L6,0)</f>
        <v>0</v>
      </c>
      <c r="AA20" s="21">
        <f>IF('P J B R T  '!D36="JA",1,0)</f>
        <v>0</v>
      </c>
      <c r="AB20" s="21">
        <f>IF('P J B R T  '!D36="Ja",Daten!M6,0)</f>
        <v>0</v>
      </c>
      <c r="AC20" s="21"/>
      <c r="AD20" s="21"/>
    </row>
    <row r="25" spans="19:30" x14ac:dyDescent="0.25">
      <c r="S25" s="16" t="s">
        <v>35</v>
      </c>
      <c r="T25" s="17">
        <f>T48-10</f>
        <v>20</v>
      </c>
      <c r="U25" s="18" t="s">
        <v>7</v>
      </c>
    </row>
    <row r="48" spans="3:21" x14ac:dyDescent="0.25">
      <c r="C48" s="16" t="s">
        <v>34</v>
      </c>
      <c r="D48" s="17">
        <f>'P J B R T  '!U30</f>
        <v>1520</v>
      </c>
      <c r="E48" s="18" t="s">
        <v>7</v>
      </c>
      <c r="K48" s="16" t="s">
        <v>31</v>
      </c>
      <c r="L48" s="17">
        <f>'P J B R T  '!D11</f>
        <v>750</v>
      </c>
      <c r="M48" s="18" t="s">
        <v>7</v>
      </c>
      <c r="S48" s="16" t="s">
        <v>32</v>
      </c>
      <c r="T48" s="17">
        <f>'P J B R T 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B R T  '!U15</f>
        <v>820</v>
      </c>
      <c r="M50" s="18" t="s">
        <v>7</v>
      </c>
      <c r="S50" s="16" t="s">
        <v>33</v>
      </c>
      <c r="T50" s="17">
        <f>'P J B R T  '!D27</f>
        <v>6</v>
      </c>
      <c r="U50" s="18" t="s">
        <v>7</v>
      </c>
    </row>
    <row r="62" spans="3:21" x14ac:dyDescent="0.25">
      <c r="C62" s="16" t="s">
        <v>119</v>
      </c>
      <c r="D62" s="17">
        <f>'P J B R T  '!U34</f>
        <v>1520</v>
      </c>
      <c r="E62" s="17" t="s">
        <v>7</v>
      </c>
      <c r="F62" s="17" t="s">
        <v>206</v>
      </c>
      <c r="G62" s="18"/>
      <c r="K62" s="16" t="s">
        <v>53</v>
      </c>
      <c r="L62" s="17">
        <f>'P J B R T 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1526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1532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FB95DCA-5703-461B-BCA7-B3CCBF672BED}"/>
    <hyperlink ref="C73:D74" location="'P J B R T  '!A1" display="Zurück" xr:uid="{434B0D36-B8CC-4831-A8BF-D8E4F47683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57E4-4389-491A-9864-F92AEB801D26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62"/>
      <c r="C3" s="63"/>
      <c r="D3" s="63"/>
      <c r="E3" s="63"/>
      <c r="F3" s="63"/>
      <c r="G3" s="63"/>
      <c r="H3" s="63"/>
      <c r="I3" s="63"/>
      <c r="J3" s="63"/>
      <c r="K3" s="63"/>
      <c r="L3" s="64"/>
    </row>
    <row r="4" spans="2:12" x14ac:dyDescent="0.25">
      <c r="B4" s="65"/>
      <c r="C4" s="66"/>
      <c r="D4" s="66"/>
      <c r="E4" s="66"/>
      <c r="F4" s="66"/>
      <c r="G4" s="66"/>
      <c r="H4" s="66"/>
      <c r="I4" s="66"/>
      <c r="J4" s="66"/>
      <c r="K4" s="66"/>
      <c r="L4" s="67"/>
    </row>
    <row r="5" spans="2:12" x14ac:dyDescent="0.25">
      <c r="B5" s="68"/>
      <c r="C5" s="69"/>
      <c r="D5" s="69"/>
      <c r="E5" s="69"/>
      <c r="F5" s="69"/>
      <c r="G5" s="69"/>
      <c r="H5" s="69"/>
      <c r="I5" s="69"/>
      <c r="J5" s="69"/>
      <c r="K5" s="69"/>
      <c r="L5" s="70"/>
    </row>
    <row r="7" spans="2:12" ht="18.75" x14ac:dyDescent="0.3">
      <c r="B7" s="115" t="s">
        <v>212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162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3E8E9E27-0B91-40EC-B2F3-81971607EC20}"/>
    <hyperlink ref="B20:C21" location="'Situation J'!A1" display="Zurück" xr:uid="{00242264-AF58-4D73-AA15-9B2F7B81F3FA}"/>
    <hyperlink ref="B9:C18" location="'P J U L G  '!A1" display="'P J U L G  '!A1" xr:uid="{C4E56C80-8991-4E26-92A9-A923AC72297E}"/>
    <hyperlink ref="E9:F18" location="'P J U L T '!A1" display="'P J U L T '!A1" xr:uid="{FBB310EE-935F-450A-8C86-D19B7881E2B2}"/>
    <hyperlink ref="H9:I18" location="'P J U R G  '!A1" display="'P J U R G  '!A1" xr:uid="{F7F3C7D1-4735-489F-86A4-C7112FF311B3}"/>
    <hyperlink ref="K9:L18" location="'P J U R T '!A1" display="'P J U R T '!A1" xr:uid="{F6429D32-E7F7-41CD-A219-E138AA8F01E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148D-A512-42B7-A4F1-62910C450E6F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163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D13+D24+D28+6+U22</f>
        <v>1606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36.425000000000004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24</v>
      </c>
      <c r="V21" s="5"/>
      <c r="W21" s="5"/>
    </row>
    <row r="22" spans="2:23" x14ac:dyDescent="0.25">
      <c r="B22" s="127" t="s">
        <v>164</v>
      </c>
      <c r="C22" s="128"/>
      <c r="D22" s="128"/>
      <c r="E22" s="128"/>
      <c r="F22" s="129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7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118</v>
      </c>
      <c r="C24" s="1" t="s">
        <v>13</v>
      </c>
      <c r="D24" s="33">
        <v>50</v>
      </c>
      <c r="E24" s="1" t="s">
        <v>7</v>
      </c>
      <c r="F24" s="1" t="s">
        <v>16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7</v>
      </c>
      <c r="W24" s="5" t="s">
        <v>39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44" t="s">
        <v>126</v>
      </c>
      <c r="C26" s="1" t="s">
        <v>15</v>
      </c>
      <c r="D26" s="33">
        <v>17</v>
      </c>
      <c r="E26" s="1" t="s">
        <v>7</v>
      </c>
      <c r="F26" s="1" t="s">
        <v>14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7</v>
      </c>
      <c r="W26" s="5" t="s">
        <v>25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44" t="s">
        <v>213</v>
      </c>
      <c r="C28" s="1" t="s">
        <v>54</v>
      </c>
      <c r="D28" s="33">
        <v>10</v>
      </c>
      <c r="E28" s="1" t="s">
        <v>7</v>
      </c>
      <c r="F28" s="1" t="s">
        <v>55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Running track, anodized, pre-drilled 2000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166</v>
      </c>
      <c r="D34" s="33" t="s">
        <v>132</v>
      </c>
      <c r="F34" s="1" t="s">
        <v>93</v>
      </c>
      <c r="J34" s="10"/>
      <c r="K34" s="11"/>
      <c r="L34" s="11" t="s">
        <v>6</v>
      </c>
      <c r="M34" s="30" t="s">
        <v>170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167</v>
      </c>
      <c r="D36" s="33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7</v>
      </c>
      <c r="W36" s="5" t="s">
        <v>71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Clip-on panel 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30439</v>
      </c>
      <c r="W48" s="5" t="str">
        <f>IF(V48=30437,Daten!G8,IF(V48=30439,Daten!G9,IF(V48=30441,Daten!G10,IF(V48=30443,Daten!G11,Daten!G12))))</f>
        <v>Hawa Acoustics S left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9" priority="2">
      <formula>$D$15&gt;2550</formula>
    </cfRule>
  </conditionalFormatting>
  <conditionalFormatting sqref="H19">
    <cfRule type="expression" dxfId="18" priority="1">
      <formula>$H$19&gt;100</formula>
    </cfRule>
  </conditionalFormatting>
  <dataValidations count="9">
    <dataValidation type="whole" allowBlank="1" showInputMessage="1" showErrorMessage="1" errorTitle="Flasches Mass" error="Muss zwischen 1500 und 2550 mm sein" sqref="D15" xr:uid="{10CBD4EB-29A2-40C8-A517-6A5472E1B813}">
      <formula1>1500</formula1>
      <formula2>2550</formula2>
    </dataValidation>
    <dataValidation allowBlank="1" showInputMessage="1" showErrorMessage="1" errorTitle="Flasches Mass" error="Muss zwischen 44 und 50 mm sein" sqref="D19" xr:uid="{84061C3B-2F93-408B-9073-5DDB61B69B29}"/>
    <dataValidation type="whole" allowBlank="1" showInputMessage="1" showErrorMessage="1" errorTitle="Falsches Mass" error="Muss zwischen 750 und 1250 mm sein" sqref="D27" xr:uid="{9B9984FA-3926-4798-BA80-342B1F542C1B}">
      <formula1>6</formula1>
      <formula2>25</formula2>
    </dataValidation>
    <dataValidation type="whole" allowBlank="1" showInputMessage="1" showErrorMessage="1" errorTitle="Falsches Mass" error="must be between 0 and 20 mm" sqref="D28" xr:uid="{6B86103F-1893-4B0E-8855-643DB5F55459}">
      <formula1>0</formula1>
      <formula2>20</formula2>
    </dataValidation>
    <dataValidation type="whole" allowBlank="1" showInputMessage="1" showErrorMessage="1" errorTitle="Flasches Mass" error="must be between 1500 and 2550 mm" sqref="D13" xr:uid="{3639BCCA-4836-40D3-85E8-16C6C5DFB9AD}">
      <formula1>1500</formula1>
      <formula2>2550</formula2>
    </dataValidation>
    <dataValidation type="whole" allowBlank="1" showInputMessage="1" showErrorMessage="1" errorTitle="Falsches Mass" error="must be between 750 and 1250 mm" sqref="D11" xr:uid="{ADE18F49-A9A7-46BB-B4F3-FBC9B01D9376}">
      <formula1>750</formula1>
      <formula2>1250</formula2>
    </dataValidation>
    <dataValidation type="whole" allowBlank="1" showInputMessage="1" showErrorMessage="1" errorTitle="Flasches Mass" error="must be between 44 and 50 mm_x000a_(if smaller than 44 mm, use Hawa Porta Acoustics)" sqref="D17" xr:uid="{743D9138-22D3-458B-92DE-6F2D3077A2CD}">
      <formula1>44</formula1>
      <formula2>50</formula2>
    </dataValidation>
    <dataValidation type="whole" allowBlank="1" showInputMessage="1" showErrorMessage="1" errorTitle="Falsches Mass" error="must be between 30 and 60 mm" sqref="D24" xr:uid="{406629A7-ED42-406D-95F8-CCECD9192E12}">
      <formula1>30</formula1>
      <formula2>60</formula2>
    </dataValidation>
    <dataValidation type="whole" allowBlank="1" showInputMessage="1" showErrorMessage="1" errorTitle="Falsches Mass" error="must be between 6 and 25 mm" sqref="D26" xr:uid="{CFBC48CB-7B66-49FD-BB04-9BB086EA4BD6}">
      <formula1>6</formula1>
      <formula2>25</formula2>
    </dataValidation>
  </dataValidations>
  <hyperlinks>
    <hyperlink ref="B43:C44" location="Startseite!A1" display="Home" xr:uid="{ABB4CC62-F55B-4133-B002-5E3BD2AD29B8}"/>
    <hyperlink ref="B40:C41" location="'Art J U'!A1" display="Zurück" xr:uid="{97B495EF-0D23-4AE0-B312-E81C61EF189B}"/>
    <hyperlink ref="E40:F41" location="'5'!A1" display="Zum Plan " xr:uid="{DA321DDD-F574-4E4A-B5A6-56BC371A8DFF}"/>
  </hyperlinks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817E9221-C354-43B5-82E6-520C9FACFFF9}">
          <x14:formula1>
            <xm:f>Daten!$B$2:$B$3</xm:f>
          </x14:formula1>
          <xm:sqref>D32 D34 D36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F05A-8F9B-4C88-A410-8A110634AAF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1406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U L G  '!U24</f>
        <v>22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U L G  '!D15</f>
        <v>1606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U L G  '!U11</f>
        <v>1550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U L G  '!$V$48</f>
        <v>30439</v>
      </c>
      <c r="AA11" s="21">
        <v>1</v>
      </c>
      <c r="AB11" s="21" t="str">
        <f>'P J U L G  '!$W$48</f>
        <v>Hawa Acoustics 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U L G  '!$U$44</f>
        <v>915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U L G  '!$U$46</f>
        <v>935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U L G  '!$V$31</f>
        <v>27673</v>
      </c>
      <c r="AA15" s="21">
        <v>1</v>
      </c>
      <c r="AB15" s="21" t="str">
        <f>'P J U L G  '!$W$31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U L G  '!$V$38</f>
        <v>27689</v>
      </c>
      <c r="AA18" s="21">
        <f>IF('P J U L G  '!$D$32="JA",1,0)</f>
        <v>0</v>
      </c>
      <c r="AB18" s="21" t="str">
        <f>'P J U L G  '!$W$38</f>
        <v>Clip-on panel  2000 mm</v>
      </c>
      <c r="AC18" s="21"/>
      <c r="AD18" s="21"/>
    </row>
    <row r="19" spans="11:30" x14ac:dyDescent="0.25">
      <c r="Z19" s="21">
        <f>IF('P J U L G  '!D34="JA",Daten!L5,0)</f>
        <v>0</v>
      </c>
      <c r="AA19" s="21">
        <f>IF('P J U L G  '!$D$34="JA",1,0)</f>
        <v>0</v>
      </c>
      <c r="AB19" s="21">
        <f>IF('P J U L G  '!$D$34="Ja",Daten!M5,0)</f>
        <v>0</v>
      </c>
      <c r="AC19" s="21"/>
      <c r="AD19" s="21"/>
    </row>
    <row r="20" spans="11:30" x14ac:dyDescent="0.25">
      <c r="Z20" s="21">
        <f>IF('P J U L G  '!$D$36="JA",Daten!L6,0)</f>
        <v>0</v>
      </c>
      <c r="AA20" s="21">
        <f>IF('P J U L G  '!$D$36="JA",1,0)</f>
        <v>0</v>
      </c>
      <c r="AB20" s="21">
        <f>IF('P J U L G  '!$D$36="Ja",Daten!M6,0)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40</v>
      </c>
      <c r="M25" s="17" t="s">
        <v>7</v>
      </c>
      <c r="N25" s="18"/>
      <c r="T25" s="16" t="s">
        <v>36</v>
      </c>
      <c r="U25" s="17">
        <f>126-T48</f>
        <v>76</v>
      </c>
      <c r="V25" s="18" t="s">
        <v>7</v>
      </c>
    </row>
    <row r="48" spans="3:21" x14ac:dyDescent="0.25">
      <c r="C48" s="16" t="s">
        <v>34</v>
      </c>
      <c r="D48" s="17">
        <f>'P J U L G  '!U30</f>
        <v>1760</v>
      </c>
      <c r="E48" s="18" t="s">
        <v>7</v>
      </c>
      <c r="K48" s="16" t="s">
        <v>31</v>
      </c>
      <c r="L48" s="17">
        <f>'P J U L G  '!D11</f>
        <v>750</v>
      </c>
      <c r="M48" s="18" t="s">
        <v>7</v>
      </c>
      <c r="S48" s="16" t="s">
        <v>32</v>
      </c>
      <c r="T48" s="17">
        <f>'P J U L G  '!D24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U L G  '!U15</f>
        <v>940</v>
      </c>
      <c r="M50" s="18" t="s">
        <v>7</v>
      </c>
      <c r="S50" s="16" t="s">
        <v>33</v>
      </c>
      <c r="T50" s="17">
        <f>'P J U L G  '!D26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J U L G  '!$D$28</f>
        <v>10</v>
      </c>
      <c r="U52" s="18" t="s">
        <v>7</v>
      </c>
    </row>
    <row r="62" spans="3:21" x14ac:dyDescent="0.25">
      <c r="C62" s="16" t="s">
        <v>119</v>
      </c>
      <c r="D62" s="17">
        <f>'P J U L G  '!U34</f>
        <v>1760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1766</v>
      </c>
      <c r="E64" s="17" t="s">
        <v>7</v>
      </c>
      <c r="F64" s="17" t="s">
        <v>207</v>
      </c>
      <c r="G64" s="18"/>
    </row>
    <row r="65" spans="3:19" ht="6" customHeight="1" x14ac:dyDescent="0.25"/>
    <row r="66" spans="3:19" x14ac:dyDescent="0.25">
      <c r="C66" s="16" t="s">
        <v>119</v>
      </c>
      <c r="D66" s="17">
        <f>D62+12</f>
        <v>1772</v>
      </c>
      <c r="E66" s="17" t="s">
        <v>7</v>
      </c>
      <c r="F66" s="17" t="s">
        <v>208</v>
      </c>
      <c r="G66" s="18"/>
    </row>
    <row r="67" spans="3:19" ht="6" customHeight="1" x14ac:dyDescent="0.25"/>
    <row r="68" spans="3:19" x14ac:dyDescent="0.25">
      <c r="C68" s="16" t="s">
        <v>205</v>
      </c>
      <c r="D68" s="17">
        <f>H6+53</f>
        <v>75</v>
      </c>
      <c r="E68" s="17" t="s">
        <v>7</v>
      </c>
      <c r="F68" s="17"/>
      <c r="G68" s="18"/>
    </row>
    <row r="70" spans="3:19" x14ac:dyDescent="0.25">
      <c r="S70" s="3" t="s">
        <v>170</v>
      </c>
    </row>
    <row r="73" spans="3:19" x14ac:dyDescent="0.25">
      <c r="C73" s="71" t="s">
        <v>83</v>
      </c>
      <c r="D73" s="72"/>
    </row>
    <row r="74" spans="3:19" x14ac:dyDescent="0.25">
      <c r="C74" s="73"/>
      <c r="D74" s="74"/>
    </row>
    <row r="76" spans="3:19" x14ac:dyDescent="0.25">
      <c r="C76" s="71" t="s">
        <v>5</v>
      </c>
      <c r="D76" s="72"/>
    </row>
    <row r="77" spans="3:19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A0CC6B-D12B-4A25-A601-EEAC564392FD}"/>
    <hyperlink ref="C73:D74" location="'P J U L G  '!A1" display="Zurück" xr:uid="{2EB9B954-A942-4D15-8229-9087684E726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AA55-D22B-4A30-A4BE-0F09FA8AD47F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168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D13+D25+D29+6+U23</f>
        <v>1606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34.1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169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50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44" t="s">
        <v>126</v>
      </c>
      <c r="C27" s="1" t="s">
        <v>15</v>
      </c>
      <c r="D27" s="33">
        <v>17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7</v>
      </c>
      <c r="W27" s="5" t="s">
        <v>25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213</v>
      </c>
      <c r="C29" s="1" t="s">
        <v>54</v>
      </c>
      <c r="D29" s="33">
        <v>10</v>
      </c>
      <c r="E29" s="1" t="s">
        <v>7</v>
      </c>
      <c r="F29" s="1" t="s">
        <v>55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26</v>
      </c>
      <c r="V30" s="5"/>
      <c r="W30" s="5"/>
    </row>
    <row r="31" spans="2:23" x14ac:dyDescent="0.25">
      <c r="B31" s="127" t="s">
        <v>92</v>
      </c>
      <c r="C31" s="128"/>
      <c r="D31" s="128"/>
      <c r="E31" s="128"/>
      <c r="F31" s="129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7</v>
      </c>
      <c r="W31" s="5" t="s">
        <v>25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Running track, anodized, pre-drilled 2000 mm</v>
      </c>
    </row>
    <row r="33" spans="2:23" x14ac:dyDescent="0.25">
      <c r="B33" s="1" t="s">
        <v>124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47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166</v>
      </c>
      <c r="D35" s="3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7</v>
      </c>
      <c r="W35" s="5" t="s">
        <v>46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167</v>
      </c>
      <c r="D37" s="33" t="s">
        <v>132</v>
      </c>
      <c r="F37" s="1" t="s">
        <v>93</v>
      </c>
      <c r="J37" s="10"/>
      <c r="K37" s="11"/>
      <c r="L37" s="11" t="s">
        <v>6</v>
      </c>
      <c r="M37" s="30" t="s">
        <v>170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7</v>
      </c>
      <c r="W37" s="5" t="s">
        <v>71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Clip-on panel 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1" t="s">
        <v>83</v>
      </c>
      <c r="C41" s="72"/>
      <c r="E41" s="71" t="s">
        <v>114</v>
      </c>
      <c r="F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E42" s="73"/>
      <c r="F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28</v>
      </c>
      <c r="V43" s="5"/>
      <c r="W43" s="5"/>
    </row>
    <row r="44" spans="2:23" ht="6" customHeight="1" x14ac:dyDescent="0.25">
      <c r="B44" s="71" t="s">
        <v>5</v>
      </c>
      <c r="C44" s="72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3"/>
      <c r="C45" s="74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7</v>
      </c>
      <c r="W45" s="5" t="s">
        <v>51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7</v>
      </c>
      <c r="W47" s="5" t="s">
        <v>29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30437</v>
      </c>
      <c r="W49" s="5" t="str">
        <f>IF(V49=30437,Daten!G8,IF(V49=30439,Daten!G9,IF(V49=30441,Daten!G10,IF(V49=30443,Daten!G11,Daten!G12))))</f>
        <v>Hawa Acoustics XS left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7" priority="2">
      <formula>$D$15&gt;2550</formula>
    </cfRule>
  </conditionalFormatting>
  <conditionalFormatting sqref="H19">
    <cfRule type="expression" dxfId="16" priority="1">
      <formula>$H$19&gt;100</formula>
    </cfRule>
  </conditionalFormatting>
  <dataValidations count="10">
    <dataValidation allowBlank="1" showInputMessage="1" showErrorMessage="1" errorTitle="Flasches Mass" error="Muss zwischen 44 und 50 mm sein" sqref="D19:D20" xr:uid="{24DF3851-E263-4D3C-B121-2C24F8020A91}"/>
    <dataValidation type="whole" allowBlank="1" showInputMessage="1" showErrorMessage="1" errorTitle="Flasches Mass" error="Muss zwischen 1500 und 2550 mm sein" sqref="D15" xr:uid="{AA8FCBB6-C880-4CAE-99E4-B493A63E2B93}">
      <formula1>1500</formula1>
      <formula2>2550</formula2>
    </dataValidation>
    <dataValidation type="whole" allowBlank="1" showInputMessage="1" showErrorMessage="1" errorTitle="Falsches Mass" error="must be between 750 and 1250 mm" sqref="D11" xr:uid="{11C4B46A-4E1B-4906-8BB0-40369CD17E39}">
      <formula1>750</formula1>
      <formula2>1250</formula2>
    </dataValidation>
    <dataValidation type="whole" allowBlank="1" showInputMessage="1" showErrorMessage="1" errorTitle="Flasches Mass" error="must be between 1500 and 2550 mm" sqref="D13" xr:uid="{AE74EE40-F4E7-4E6A-82CD-D85C55FDB851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7" xr:uid="{6F5B464F-B373-4332-B2F2-9A5EDF20EC7E}">
      <formula1>44</formula1>
      <formula2>50</formula2>
    </dataValidation>
    <dataValidation type="whole" operator="greaterThan" allowBlank="1" showInputMessage="1" showErrorMessage="1" errorTitle="Flasches Mass" error="Must be at least 120 mm" sqref="D21" xr:uid="{2E992CE1-4693-4644-AF71-8A493D4EFF87}">
      <formula1>119</formula1>
    </dataValidation>
    <dataValidation type="whole" allowBlank="1" showInputMessage="1" showErrorMessage="1" errorTitle="Falsches Mass" error="must be between 6 and 25 mm" sqref="D27" xr:uid="{348811F0-32FB-4CD7-B273-4D446C61C174}">
      <formula1>6</formula1>
      <formula2>25</formula2>
    </dataValidation>
    <dataValidation type="whole" allowBlank="1" showInputMessage="1" showErrorMessage="1" errorTitle="Falsches Mass" error="must be between 30 and 60 mm" sqref="D25" xr:uid="{5E3A2B4E-20E0-4ADC-A5A7-8D674F9477FB}">
      <formula1>30</formula1>
      <formula2>60</formula2>
    </dataValidation>
    <dataValidation type="whole" allowBlank="1" showInputMessage="1" showErrorMessage="1" errorTitle="Falsches Mass" error="must be between 0 and 20 mm" sqref="D29" xr:uid="{960BFAE8-44A9-45AA-BDA5-BA9EFCF9E936}">
      <formula1>0</formula1>
      <formula2>20</formula2>
    </dataValidation>
    <dataValidation type="whole" allowBlank="1" showInputMessage="1" showErrorMessage="1" errorTitle="Falsches Mass" error="Muss zwischen 750 und 1250 mm sein" sqref="D28" xr:uid="{75A06111-FE04-4232-9704-9742CD92F0BE}">
      <formula1>6</formula1>
      <formula2>25</formula2>
    </dataValidation>
  </dataValidations>
  <hyperlinks>
    <hyperlink ref="B44:C45" location="Startseite!A1" display="Home" xr:uid="{198932BC-A285-4AEE-AF84-DB4D602B5B09}"/>
    <hyperlink ref="B41:C42" location="'Art J U'!A1" display="Zurück" xr:uid="{4DB6C519-FE87-4446-A4A9-0BED986453EB}"/>
    <hyperlink ref="E41:F42" location="'6'!A1" display="Zum Plan " xr:uid="{A150F3D9-C44E-4739-8FE6-FBEA941A01D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EBE74B25-E2D8-42C4-BC06-EA98D4BDF4D0}">
          <x14:formula1>
            <xm:f>Daten!$B$2:$B$3</xm:f>
          </x14:formula1>
          <xm:sqref>D33 D35 D37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3D59-9738-456C-9335-4F187D927B78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42578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U L T '!U25</f>
        <v>22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U L T '!D15</f>
        <v>1606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U L T '!U11</f>
        <v>1550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U L T '!V49</f>
        <v>30437</v>
      </c>
      <c r="AA11" s="21">
        <v>1</v>
      </c>
      <c r="AB11" s="21" t="str">
        <f>'P J U L T '!W49</f>
        <v>Hawa Acoustics XS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U L T '!U45</f>
        <v>855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U L T '!U47</f>
        <v>875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U L T '!V32</f>
        <v>27673</v>
      </c>
      <c r="AA15" s="21">
        <v>1</v>
      </c>
      <c r="AB15" s="21" t="str">
        <f>'P J U L T '!W32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U L T '!V39</f>
        <v>27689</v>
      </c>
      <c r="AA18" s="21">
        <f>IF('P J U L T '!D33="JA",1,0)</f>
        <v>0</v>
      </c>
      <c r="AB18" s="21" t="str">
        <f>'P J U L T '!W39</f>
        <v>Clip-on panel  2000 mm</v>
      </c>
      <c r="AC18" s="21"/>
      <c r="AD18" s="21"/>
    </row>
    <row r="19" spans="11:30" x14ac:dyDescent="0.25">
      <c r="Z19" s="21">
        <f>IF('P J U L T '!D35="JA",Daten!L5,0)</f>
        <v>0</v>
      </c>
      <c r="AA19" s="21">
        <f>IF('P J U L T '!D35="JA",1,0)</f>
        <v>0</v>
      </c>
      <c r="AB19" s="32">
        <f>IF('P J U L T '!D35="Ja",Daten!M5,0)</f>
        <v>0</v>
      </c>
      <c r="AC19" s="21"/>
      <c r="AD19" s="21"/>
    </row>
    <row r="20" spans="11:30" x14ac:dyDescent="0.25">
      <c r="Z20" s="21">
        <f>IF('P J U L T '!D37="JA",Daten!L6,0)</f>
        <v>0</v>
      </c>
      <c r="AA20" s="21">
        <f>IF('P J U L T '!D37="JA",1,0)</f>
        <v>0</v>
      </c>
      <c r="AB20" s="21">
        <f>IF('P J U L T '!D37="Ja",Daten!M6,0)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40</v>
      </c>
      <c r="M25" s="17" t="s">
        <v>7</v>
      </c>
      <c r="N25" s="18"/>
    </row>
    <row r="48" spans="3:21" x14ac:dyDescent="0.25">
      <c r="C48" s="16" t="s">
        <v>34</v>
      </c>
      <c r="D48" s="17">
        <f>'P J U L T '!U31</f>
        <v>1640</v>
      </c>
      <c r="E48" s="18" t="s">
        <v>7</v>
      </c>
      <c r="K48" s="16" t="s">
        <v>31</v>
      </c>
      <c r="L48" s="17">
        <f>'P J U L T '!D11</f>
        <v>750</v>
      </c>
      <c r="M48" s="18" t="s">
        <v>7</v>
      </c>
      <c r="S48" s="16" t="s">
        <v>32</v>
      </c>
      <c r="T48" s="17">
        <f>'P J U L T '!D25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U L T '!U15</f>
        <v>880</v>
      </c>
      <c r="M50" s="18" t="s">
        <v>7</v>
      </c>
      <c r="S50" s="16" t="s">
        <v>33</v>
      </c>
      <c r="T50" s="17">
        <f>'P J U L T '!D27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J U L T '!D29</f>
        <v>10</v>
      </c>
      <c r="U52" s="18" t="s">
        <v>7</v>
      </c>
    </row>
    <row r="62" spans="3:21" x14ac:dyDescent="0.25">
      <c r="C62" s="16" t="s">
        <v>119</v>
      </c>
      <c r="D62" s="17">
        <f>'P J U L T '!U35</f>
        <v>1640</v>
      </c>
      <c r="E62" s="17" t="s">
        <v>7</v>
      </c>
      <c r="F62" s="17" t="s">
        <v>206</v>
      </c>
      <c r="G62" s="18"/>
      <c r="K62" s="16" t="s">
        <v>53</v>
      </c>
      <c r="L62" s="17">
        <f>'P J U L T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1646</v>
      </c>
      <c r="E64" s="17" t="s">
        <v>7</v>
      </c>
      <c r="F64" s="17" t="s">
        <v>207</v>
      </c>
      <c r="G64" s="18"/>
    </row>
    <row r="65" spans="3:23" ht="6" customHeight="1" x14ac:dyDescent="0.25"/>
    <row r="66" spans="3:23" x14ac:dyDescent="0.25">
      <c r="C66" s="16" t="s">
        <v>119</v>
      </c>
      <c r="D66" s="17">
        <f>D62+12</f>
        <v>1652</v>
      </c>
      <c r="E66" s="17" t="s">
        <v>7</v>
      </c>
      <c r="F66" s="17" t="s">
        <v>208</v>
      </c>
      <c r="G66" s="18"/>
    </row>
    <row r="67" spans="3:23" ht="6" customHeight="1" x14ac:dyDescent="0.25"/>
    <row r="68" spans="3:23" x14ac:dyDescent="0.25">
      <c r="C68" s="16" t="s">
        <v>205</v>
      </c>
      <c r="D68" s="17">
        <f>H6+53</f>
        <v>75</v>
      </c>
      <c r="E68" s="17" t="s">
        <v>7</v>
      </c>
      <c r="F68" s="17"/>
      <c r="G68" s="18"/>
      <c r="V68" s="3" t="s">
        <v>170</v>
      </c>
      <c r="W68" s="3"/>
    </row>
    <row r="73" spans="3:23" x14ac:dyDescent="0.25">
      <c r="C73" s="71" t="s">
        <v>83</v>
      </c>
      <c r="D73" s="72"/>
    </row>
    <row r="74" spans="3:23" x14ac:dyDescent="0.25">
      <c r="C74" s="73"/>
      <c r="D74" s="74"/>
    </row>
    <row r="76" spans="3:23" x14ac:dyDescent="0.25">
      <c r="C76" s="71" t="s">
        <v>5</v>
      </c>
      <c r="D76" s="72"/>
    </row>
    <row r="77" spans="3:23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68BC32C-D846-4F1B-BCCF-F6ED9D2B997B}"/>
    <hyperlink ref="C73:D74" location="'P J U L T '!A1" display="Zurück" xr:uid="{A1F7638B-99D6-4CC5-8742-9768ABAE134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680B-BFFD-43AB-8293-48F3268BCC9C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D13+D24+D28+6+U22</f>
        <v>1606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36.425000000000004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24</v>
      </c>
      <c r="V21" s="5"/>
      <c r="W21" s="5"/>
    </row>
    <row r="22" spans="2:23" x14ac:dyDescent="0.25">
      <c r="B22" s="127" t="s">
        <v>169</v>
      </c>
      <c r="C22" s="128"/>
      <c r="D22" s="128"/>
      <c r="E22" s="128"/>
      <c r="F22" s="129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7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118</v>
      </c>
      <c r="C24" s="1" t="s">
        <v>13</v>
      </c>
      <c r="D24" s="33">
        <v>50</v>
      </c>
      <c r="E24" s="1" t="s">
        <v>7</v>
      </c>
      <c r="F24" s="1" t="s">
        <v>16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7</v>
      </c>
      <c r="W24" s="5" t="s">
        <v>39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44" t="s">
        <v>126</v>
      </c>
      <c r="C26" s="1" t="s">
        <v>15</v>
      </c>
      <c r="D26" s="33">
        <v>17</v>
      </c>
      <c r="E26" s="1" t="s">
        <v>7</v>
      </c>
      <c r="F26" s="1" t="s">
        <v>14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7</v>
      </c>
      <c r="W26" s="5" t="s">
        <v>25</v>
      </c>
    </row>
    <row r="27" spans="2:23" ht="6" customHeight="1" x14ac:dyDescent="0.25">
      <c r="B27" s="44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213</v>
      </c>
      <c r="C28" s="1" t="s">
        <v>54</v>
      </c>
      <c r="D28" s="33">
        <v>10</v>
      </c>
      <c r="E28" s="1" t="s">
        <v>7</v>
      </c>
      <c r="F28" s="1" t="s">
        <v>55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Running track, anodized, pre-drilled 2000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166</v>
      </c>
      <c r="D34" s="33" t="s">
        <v>132</v>
      </c>
      <c r="F34" s="1" t="s">
        <v>93</v>
      </c>
      <c r="J34" s="31" t="s">
        <v>170</v>
      </c>
      <c r="K34" s="11"/>
      <c r="M34" s="11" t="s">
        <v>6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167</v>
      </c>
      <c r="D36" s="33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7</v>
      </c>
      <c r="W36" s="5" t="s">
        <v>71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Clip-on panel 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30438</v>
      </c>
      <c r="W48" s="5" t="str">
        <f>IF(V48=30436,Daten!J8,IF(V48=30438,Daten!J9,IF(V48=30440,Daten!J10,IF(V48=30442,Daten!J11,Daten!J12))))</f>
        <v xml:space="preserve">Hawa Acoustics S right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5" priority="2">
      <formula>$D$15&gt;2550</formula>
    </cfRule>
  </conditionalFormatting>
  <conditionalFormatting sqref="H19">
    <cfRule type="expression" dxfId="14" priority="1">
      <formula>$H$19&gt;100</formula>
    </cfRule>
  </conditionalFormatting>
  <dataValidations count="9">
    <dataValidation type="whole" allowBlank="1" showInputMessage="1" showErrorMessage="1" errorTitle="Falsches Mass" error="Muss zwischen 750 und 1250 mm sein" sqref="D27" xr:uid="{8D1D6DB3-555A-42AB-938E-0E65D76C94E2}">
      <formula1>6</formula1>
      <formula2>25</formula2>
    </dataValidation>
    <dataValidation allowBlank="1" showInputMessage="1" showErrorMessage="1" errorTitle="Flasches Mass" error="Muss zwischen 44 und 50 mm sein" sqref="D19" xr:uid="{73842E4D-29E8-44C5-B5F2-45A0A5FAE37C}"/>
    <dataValidation type="whole" allowBlank="1" showInputMessage="1" showErrorMessage="1" errorTitle="Flasches Mass" error="Muss zwischen 1500 und 2550 mm sein" sqref="D15" xr:uid="{8DD07F97-E118-4EC1-B9A0-5725AC579644}">
      <formula1>1500</formula1>
      <formula2>2550</formula2>
    </dataValidation>
    <dataValidation type="whole" allowBlank="1" showInputMessage="1" showErrorMessage="1" errorTitle="Flasches Mass" error="must be between 1500 and 2550 mm" sqref="D13" xr:uid="{C88045B1-F84B-46E4-90A7-8704AA0487E6}">
      <formula1>1500</formula1>
      <formula2>2550</formula2>
    </dataValidation>
    <dataValidation type="whole" allowBlank="1" showInputMessage="1" showErrorMessage="1" errorTitle="Falsches Mass" error="must be between 750 and 1250 mm" sqref="D11" xr:uid="{C3178D7D-6F2B-412F-B6B6-CCB992FC5352}">
      <formula1>750</formula1>
      <formula2>1250</formula2>
    </dataValidation>
    <dataValidation type="whole" allowBlank="1" showInputMessage="1" showErrorMessage="1" errorTitle="Flasches Mass" error="must be between 44 and 50 mm_x000a_(if smaller than 44 mm, use Hawa Porta Acoustics)" sqref="D17" xr:uid="{2470023E-FB70-4BC1-B2BC-A7375D305C37}">
      <formula1>44</formula1>
      <formula2>50</formula2>
    </dataValidation>
    <dataValidation type="whole" allowBlank="1" showInputMessage="1" showErrorMessage="1" errorTitle="Falsches Mass" error="must be between 0 and 20 mm" sqref="D28" xr:uid="{EBC2FB52-037D-4579-9571-79068CD33553}">
      <formula1>0</formula1>
      <formula2>20</formula2>
    </dataValidation>
    <dataValidation type="whole" allowBlank="1" showInputMessage="1" showErrorMessage="1" errorTitle="Falsches Mass" error="must be between 30 and 60 mm" sqref="D24" xr:uid="{1937FA79-F13F-4B22-AE15-466759129841}">
      <formula1>30</formula1>
      <formula2>60</formula2>
    </dataValidation>
    <dataValidation type="whole" allowBlank="1" showInputMessage="1" showErrorMessage="1" errorTitle="Falsches Mass" error="must be between 6 and 25 mm" sqref="D26" xr:uid="{63FF22ED-7449-4878-87E2-900E92ACE265}">
      <formula1>6</formula1>
      <formula2>25</formula2>
    </dataValidation>
  </dataValidations>
  <hyperlinks>
    <hyperlink ref="B43:C44" location="Startseite!A1" display="Home" xr:uid="{F53D76D5-3B78-430D-858C-FE47E25A819C}"/>
    <hyperlink ref="B40:C41" location="'Art J U'!A1" display="Zurück" xr:uid="{BD14810E-0879-42D8-B58E-8D04C4FCBE02}"/>
    <hyperlink ref="E40:F41" location="'11'!A1" display="Zum Plan " xr:uid="{E04498AB-7E82-4478-925A-C056191A468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430AC63C-ABBF-4A90-987B-9FB4E1C3B97D}">
          <x14:formula1>
            <xm:f>Daten!$B$2:$B$3</xm:f>
          </x14:formula1>
          <xm:sqref>D32 D34 D36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129A-759D-4225-9416-87A770C6008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U R G  '!U24</f>
        <v>22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U R G  '!D15</f>
        <v>1606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U R G  '!U11</f>
        <v>1550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U R G  '!V48</f>
        <v>30438</v>
      </c>
      <c r="AA11" s="21">
        <v>1</v>
      </c>
      <c r="AB11" s="21" t="str">
        <f>'P J U R G  '!W48</f>
        <v xml:space="preserve">Hawa Acoustics 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U R G  '!U44</f>
        <v>915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U R G  '!U46</f>
        <v>935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U R G  '!V31</f>
        <v>27673</v>
      </c>
      <c r="AA15" s="21">
        <v>1</v>
      </c>
      <c r="AB15" s="21" t="str">
        <f>'P J U R G  '!W31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U R G  '!V38</f>
        <v>27689</v>
      </c>
      <c r="AA18" s="21">
        <f>IF('P J U R G  '!D32="JA",1,0)</f>
        <v>0</v>
      </c>
      <c r="AB18" s="21" t="str">
        <f>'P J U R G  '!W38</f>
        <v>Clip-on panel  2000 mm</v>
      </c>
      <c r="AC18" s="21"/>
      <c r="AD18" s="21"/>
    </row>
    <row r="19" spans="11:30" x14ac:dyDescent="0.25">
      <c r="Z19" s="21">
        <f>IF('P J U R G  '!D34="JA",Daten!L5,0)</f>
        <v>0</v>
      </c>
      <c r="AA19" s="21">
        <f>IF('P J U R G  '!D34="JA",1,0)</f>
        <v>0</v>
      </c>
      <c r="AB19" s="21">
        <f>IF('P J U R G  '!D34="Ja",Daten!M5,0)</f>
        <v>0</v>
      </c>
      <c r="AC19" s="21"/>
      <c r="AD19" s="21"/>
    </row>
    <row r="20" spans="11:30" x14ac:dyDescent="0.25">
      <c r="Z20" s="21">
        <f>IF('P J U R G  '!D36="JA",Daten!L6,0)</f>
        <v>0</v>
      </c>
      <c r="AA20" s="21">
        <f>IF('P J U R G  '!D36="JA",1,0)</f>
        <v>0</v>
      </c>
      <c r="AB20" s="21">
        <f>IF('P J U R G  '!D36="Ja",Daten!M6,0)</f>
        <v>0</v>
      </c>
      <c r="AC20" s="21"/>
      <c r="AD20" s="21"/>
    </row>
    <row r="25" spans="11:30" x14ac:dyDescent="0.25">
      <c r="K25" s="16" t="s">
        <v>36</v>
      </c>
      <c r="L25" s="17">
        <f>126-T48</f>
        <v>76</v>
      </c>
      <c r="M25" s="17" t="s">
        <v>7</v>
      </c>
      <c r="N25" s="18"/>
      <c r="T25" s="16" t="s">
        <v>62</v>
      </c>
      <c r="U25" s="17">
        <f>T48-10</f>
        <v>40</v>
      </c>
      <c r="V25" s="18" t="s">
        <v>7</v>
      </c>
    </row>
    <row r="48" spans="3:21" x14ac:dyDescent="0.25">
      <c r="C48" s="16" t="s">
        <v>34</v>
      </c>
      <c r="D48" s="17">
        <f>'P J U R G  '!U30</f>
        <v>1760</v>
      </c>
      <c r="E48" s="18" t="s">
        <v>7</v>
      </c>
      <c r="K48" s="16" t="s">
        <v>31</v>
      </c>
      <c r="L48" s="17">
        <f>'P J U R G  '!D11</f>
        <v>750</v>
      </c>
      <c r="M48" s="18" t="s">
        <v>7</v>
      </c>
      <c r="S48" s="16" t="s">
        <v>32</v>
      </c>
      <c r="T48" s="17">
        <f>'P J U R G  '!D24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U R G  '!U15</f>
        <v>940</v>
      </c>
      <c r="M50" s="18" t="s">
        <v>7</v>
      </c>
      <c r="S50" s="16" t="s">
        <v>33</v>
      </c>
      <c r="T50" s="17">
        <f>'P J U R G  '!D26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J U R G  '!D28</f>
        <v>10</v>
      </c>
      <c r="U52" s="18" t="s">
        <v>7</v>
      </c>
    </row>
    <row r="62" spans="3:21" x14ac:dyDescent="0.25">
      <c r="C62" s="16" t="s">
        <v>119</v>
      </c>
      <c r="D62" s="17">
        <f>'P J U R G  '!U34</f>
        <v>1760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1766</v>
      </c>
      <c r="E64" s="17" t="s">
        <v>7</v>
      </c>
      <c r="F64" s="17" t="s">
        <v>207</v>
      </c>
      <c r="G64" s="18"/>
    </row>
    <row r="65" spans="3:21" ht="6" customHeight="1" x14ac:dyDescent="0.25"/>
    <row r="66" spans="3:21" x14ac:dyDescent="0.25">
      <c r="C66" s="16" t="s">
        <v>119</v>
      </c>
      <c r="D66" s="17">
        <f>D62+12</f>
        <v>1772</v>
      </c>
      <c r="E66" s="17" t="s">
        <v>7</v>
      </c>
      <c r="F66" s="17" t="s">
        <v>208</v>
      </c>
      <c r="G66" s="18"/>
    </row>
    <row r="67" spans="3:21" ht="6" customHeight="1" x14ac:dyDescent="0.25"/>
    <row r="68" spans="3:21" x14ac:dyDescent="0.25">
      <c r="C68" s="16" t="s">
        <v>205</v>
      </c>
      <c r="D68" s="17">
        <f>H6+53</f>
        <v>75</v>
      </c>
      <c r="E68" s="17" t="s">
        <v>7</v>
      </c>
      <c r="F68" s="17"/>
      <c r="G68" s="18"/>
      <c r="U68" s="3" t="s">
        <v>170</v>
      </c>
    </row>
    <row r="73" spans="3:21" x14ac:dyDescent="0.25">
      <c r="C73" s="71" t="s">
        <v>83</v>
      </c>
      <c r="D73" s="72"/>
    </row>
    <row r="74" spans="3:21" x14ac:dyDescent="0.25">
      <c r="C74" s="73"/>
      <c r="D74" s="74"/>
    </row>
    <row r="76" spans="3:21" x14ac:dyDescent="0.25">
      <c r="C76" s="71" t="s">
        <v>5</v>
      </c>
      <c r="D76" s="72"/>
    </row>
    <row r="77" spans="3:21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1D5318F-44E0-45E1-86C7-BA9ED6178E34}"/>
    <hyperlink ref="C73:D74" location="'P J U R G  '!A1" display="Zurück" xr:uid="{A2370F73-AB04-468D-90E8-87C2562D523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06B4-53ED-41B3-AD86-51729F093568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D13+D25+D29+6+U23</f>
        <v>1606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44</v>
      </c>
      <c r="E17" s="1" t="s">
        <v>7</v>
      </c>
      <c r="F17" s="1" t="s">
        <v>11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2">
        <v>25</v>
      </c>
      <c r="E19" s="1" t="s">
        <v>12</v>
      </c>
      <c r="F19" s="1" t="s">
        <v>204</v>
      </c>
      <c r="H19" s="4">
        <f>U17*D19</f>
        <v>34.1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169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50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44" t="s">
        <v>126</v>
      </c>
      <c r="C27" s="1" t="s">
        <v>15</v>
      </c>
      <c r="D27" s="33">
        <v>17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7</v>
      </c>
      <c r="W27" s="5" t="s">
        <v>25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213</v>
      </c>
      <c r="C29" s="1" t="s">
        <v>54</v>
      </c>
      <c r="D29" s="33">
        <v>10</v>
      </c>
      <c r="E29" s="1" t="s">
        <v>7</v>
      </c>
      <c r="F29" s="1" t="s">
        <v>55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D30" s="34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26</v>
      </c>
      <c r="V30" s="5"/>
      <c r="W30" s="5"/>
    </row>
    <row r="31" spans="2:23" x14ac:dyDescent="0.25">
      <c r="B31" s="127" t="s">
        <v>92</v>
      </c>
      <c r="C31" s="128"/>
      <c r="D31" s="128"/>
      <c r="E31" s="128"/>
      <c r="F31" s="129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7</v>
      </c>
      <c r="W31" s="5" t="s">
        <v>25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Running track, anodized, pre-drilled 2000 mm</v>
      </c>
    </row>
    <row r="33" spans="2:23" x14ac:dyDescent="0.25">
      <c r="B33" s="1" t="s">
        <v>124</v>
      </c>
      <c r="D33" s="2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47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166</v>
      </c>
      <c r="D35" s="2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7</v>
      </c>
      <c r="W35" s="5" t="s">
        <v>46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167</v>
      </c>
      <c r="D37" s="2" t="s">
        <v>132</v>
      </c>
      <c r="F37" s="1" t="s">
        <v>93</v>
      </c>
      <c r="J37" s="10"/>
      <c r="K37" s="11"/>
      <c r="M37" s="11" t="s">
        <v>6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7</v>
      </c>
      <c r="W37" s="5" t="s">
        <v>71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Clip-on panel 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1" t="s">
        <v>83</v>
      </c>
      <c r="C41" s="72"/>
      <c r="E41" s="71" t="s">
        <v>114</v>
      </c>
      <c r="F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E42" s="73"/>
      <c r="F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28</v>
      </c>
      <c r="V43" s="5"/>
      <c r="W43" s="5"/>
    </row>
    <row r="44" spans="2:23" ht="6" customHeight="1" x14ac:dyDescent="0.25">
      <c r="B44" s="71" t="s">
        <v>5</v>
      </c>
      <c r="C44" s="72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3"/>
      <c r="C45" s="74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7</v>
      </c>
      <c r="W45" s="5" t="s">
        <v>51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7</v>
      </c>
      <c r="W47" s="5" t="s">
        <v>29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right </v>
      </c>
    </row>
    <row r="51" spans="10:23" x14ac:dyDescent="0.25">
      <c r="J51" s="19"/>
    </row>
  </sheetData>
  <sheetProtection sheet="1" objects="1" scenarios="1"/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3" priority="2">
      <formula>$D$15&gt;2550</formula>
    </cfRule>
  </conditionalFormatting>
  <conditionalFormatting sqref="H19">
    <cfRule type="expression" dxfId="12" priority="1">
      <formula>$H$19&gt;100</formula>
    </cfRule>
  </conditionalFormatting>
  <dataValidations count="10">
    <dataValidation type="whole" allowBlank="1" showInputMessage="1" showErrorMessage="1" errorTitle="Flasches Mass" error="Muss zwischen 1500 und 2550 mm sein" sqref="D15" xr:uid="{D5FE0824-EE70-4379-B611-C38BD66012A7}">
      <formula1>1500</formula1>
      <formula2>2550</formula2>
    </dataValidation>
    <dataValidation allowBlank="1" showInputMessage="1" showErrorMessage="1" errorTitle="Flasches Mass" error="Muss zwischen 44 und 50 mm sein" sqref="D19:D20" xr:uid="{5349E189-A03F-4321-8AE2-85B1D3D40DB6}"/>
    <dataValidation type="whole" allowBlank="1" showInputMessage="1" showErrorMessage="1" errorTitle="Falsches Mass" error="must be between 750 and 1250 mm" sqref="D11" xr:uid="{C7B66784-DF19-4320-92C3-BBEE1D22DCF1}">
      <formula1>750</formula1>
      <formula2>1250</formula2>
    </dataValidation>
    <dataValidation type="whole" allowBlank="1" showInputMessage="1" showErrorMessage="1" errorTitle="Flasches Mass" error="must be between 1500 and 2550 mm" sqref="D13" xr:uid="{D651934A-A37F-43BE-ABC4-A692406EE8DB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7" xr:uid="{44A6D4C0-6BF5-4A70-BB54-CD4E9BA91479}">
      <formula1>44</formula1>
      <formula2>50</formula2>
    </dataValidation>
    <dataValidation type="whole" operator="greaterThan" allowBlank="1" showInputMessage="1" showErrorMessage="1" errorTitle="Flasches Mass" error="Must be at least 120 mm" sqref="D21" xr:uid="{B6D25F6C-E139-4EC4-9E08-B7286A4CF081}">
      <formula1>119</formula1>
    </dataValidation>
    <dataValidation type="whole" allowBlank="1" showInputMessage="1" showErrorMessage="1" errorTitle="Falsches Mass" error="must be between 6 and 25 mm" sqref="D27" xr:uid="{59E19B6F-24F7-427A-B1E7-670C8A81547D}">
      <formula1>6</formula1>
      <formula2>25</formula2>
    </dataValidation>
    <dataValidation type="whole" allowBlank="1" showInputMessage="1" showErrorMessage="1" errorTitle="Falsches Mass" error="must be between 30 and 60 mm" sqref="D25" xr:uid="{CEF5A72B-5C36-4F6C-82C1-579B861A63D9}">
      <formula1>30</formula1>
      <formula2>60</formula2>
    </dataValidation>
    <dataValidation type="whole" allowBlank="1" showInputMessage="1" showErrorMessage="1" errorTitle="Falsches Mass" error="must be between 0 and 20 mm" sqref="D29" xr:uid="{C22D509F-28BE-4878-BB14-67C18CDB6722}">
      <formula1>0</formula1>
      <formula2>20</formula2>
    </dataValidation>
    <dataValidation type="whole" allowBlank="1" showInputMessage="1" showErrorMessage="1" errorTitle="Falsches Mass" error="Muss zwischen 750 und 1250 mm sein" sqref="D28" xr:uid="{339BCE4C-9270-434A-99B7-19BE34D4CC5C}">
      <formula1>6</formula1>
      <formula2>25</formula2>
    </dataValidation>
  </dataValidations>
  <hyperlinks>
    <hyperlink ref="B44:C45" location="Startseite!A1" display="Home" xr:uid="{741B68BF-E2C2-42F1-B2B8-055AA48A1EE9}"/>
    <hyperlink ref="B41:C42" location="'Art J U'!A1" display="Zurück" xr:uid="{ED458A12-318E-4409-B49B-9031F3ABBF70}"/>
    <hyperlink ref="E41:F42" location="'12'!A1" display="Zum Plan " xr:uid="{93F8A044-42B7-4EF2-8476-08AEB765CD7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235C0D7-54B3-4104-9380-56E84B59540F}">
          <x14:formula1>
            <xm:f>Daten!$B$2:$B$3</xm:f>
          </x14:formula1>
          <xm:sqref>D33 D35 D37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F73B-383B-4231-8E43-9B277AA72E1D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2"/>
      <c r="C3" s="63"/>
      <c r="D3" s="63"/>
      <c r="E3" s="63"/>
      <c r="F3" s="63"/>
      <c r="G3" s="63"/>
      <c r="H3" s="63"/>
      <c r="I3" s="63"/>
      <c r="J3" s="63"/>
      <c r="K3" s="63"/>
      <c r="L3" s="64"/>
    </row>
    <row r="4" spans="2:12" x14ac:dyDescent="0.25">
      <c r="B4" s="65"/>
      <c r="C4" s="66"/>
      <c r="D4" s="66"/>
      <c r="E4" s="66"/>
      <c r="F4" s="66"/>
      <c r="G4" s="66"/>
      <c r="H4" s="66"/>
      <c r="I4" s="66"/>
      <c r="J4" s="66"/>
      <c r="K4" s="66"/>
      <c r="L4" s="67"/>
    </row>
    <row r="5" spans="2:12" x14ac:dyDescent="0.25">
      <c r="B5" s="68"/>
      <c r="C5" s="69"/>
      <c r="D5" s="69"/>
      <c r="E5" s="69"/>
      <c r="F5" s="69"/>
      <c r="G5" s="69"/>
      <c r="H5" s="69"/>
      <c r="I5" s="69"/>
      <c r="J5" s="69"/>
      <c r="K5" s="69"/>
      <c r="L5" s="70"/>
    </row>
    <row r="7" spans="2:12" ht="18.75" x14ac:dyDescent="0.3">
      <c r="B7" s="87" t="s">
        <v>199</v>
      </c>
      <c r="C7" s="88"/>
      <c r="D7" s="88"/>
      <c r="E7" s="88"/>
      <c r="F7" s="88"/>
      <c r="G7" s="88"/>
      <c r="H7" s="88"/>
      <c r="I7" s="88"/>
      <c r="J7" s="88"/>
      <c r="K7" s="88"/>
      <c r="L7" s="89"/>
    </row>
    <row r="10" spans="2:12" x14ac:dyDescent="0.25">
      <c r="B10" s="90" t="s">
        <v>179</v>
      </c>
      <c r="C10" s="91"/>
      <c r="D10" s="92"/>
      <c r="F10" s="99" t="s">
        <v>82</v>
      </c>
      <c r="G10" s="76"/>
      <c r="H10" s="77"/>
      <c r="J10" s="99" t="s">
        <v>81</v>
      </c>
      <c r="K10" s="76"/>
      <c r="L10" s="77"/>
    </row>
    <row r="11" spans="2:12" x14ac:dyDescent="0.25">
      <c r="B11" s="93"/>
      <c r="C11" s="94"/>
      <c r="D11" s="95"/>
      <c r="F11" s="78"/>
      <c r="G11" s="79"/>
      <c r="H11" s="80"/>
      <c r="J11" s="78"/>
      <c r="K11" s="79"/>
      <c r="L11" s="80"/>
    </row>
    <row r="12" spans="2:12" x14ac:dyDescent="0.25">
      <c r="B12" s="93"/>
      <c r="C12" s="94"/>
      <c r="D12" s="95"/>
      <c r="F12" s="78"/>
      <c r="G12" s="79"/>
      <c r="H12" s="80"/>
      <c r="J12" s="78"/>
      <c r="K12" s="79"/>
      <c r="L12" s="80"/>
    </row>
    <row r="13" spans="2:12" x14ac:dyDescent="0.25">
      <c r="B13" s="93"/>
      <c r="C13" s="94"/>
      <c r="D13" s="95"/>
      <c r="F13" s="78"/>
      <c r="G13" s="79"/>
      <c r="H13" s="80"/>
      <c r="J13" s="78"/>
      <c r="K13" s="79"/>
      <c r="L13" s="80"/>
    </row>
    <row r="14" spans="2:12" x14ac:dyDescent="0.25">
      <c r="B14" s="93"/>
      <c r="C14" s="94"/>
      <c r="D14" s="95"/>
      <c r="F14" s="78"/>
      <c r="G14" s="79"/>
      <c r="H14" s="80"/>
      <c r="J14" s="78"/>
      <c r="K14" s="79"/>
      <c r="L14" s="80"/>
    </row>
    <row r="15" spans="2:12" x14ac:dyDescent="0.25">
      <c r="B15" s="93"/>
      <c r="C15" s="94"/>
      <c r="D15" s="95"/>
      <c r="F15" s="78"/>
      <c r="G15" s="79"/>
      <c r="H15" s="80"/>
      <c r="J15" s="78"/>
      <c r="K15" s="79"/>
      <c r="L15" s="80"/>
    </row>
    <row r="16" spans="2:12" x14ac:dyDescent="0.25">
      <c r="B16" s="93"/>
      <c r="C16" s="94"/>
      <c r="D16" s="95"/>
      <c r="F16" s="78"/>
      <c r="G16" s="79"/>
      <c r="H16" s="80"/>
      <c r="J16" s="78"/>
      <c r="K16" s="79"/>
      <c r="L16" s="80"/>
    </row>
    <row r="17" spans="2:12" x14ac:dyDescent="0.25">
      <c r="B17" s="93"/>
      <c r="C17" s="94"/>
      <c r="D17" s="95"/>
      <c r="F17" s="78"/>
      <c r="G17" s="79"/>
      <c r="H17" s="80"/>
      <c r="J17" s="78"/>
      <c r="K17" s="79"/>
      <c r="L17" s="80"/>
    </row>
    <row r="18" spans="2:12" x14ac:dyDescent="0.25">
      <c r="B18" s="93"/>
      <c r="C18" s="94"/>
      <c r="D18" s="95"/>
      <c r="F18" s="78"/>
      <c r="G18" s="79"/>
      <c r="H18" s="80"/>
      <c r="J18" s="78"/>
      <c r="K18" s="79"/>
      <c r="L18" s="80"/>
    </row>
    <row r="19" spans="2:12" x14ac:dyDescent="0.25">
      <c r="B19" s="93"/>
      <c r="C19" s="94"/>
      <c r="D19" s="95"/>
      <c r="F19" s="78"/>
      <c r="G19" s="79"/>
      <c r="H19" s="80"/>
      <c r="J19" s="78"/>
      <c r="K19" s="79"/>
      <c r="L19" s="80"/>
    </row>
    <row r="20" spans="2:12" x14ac:dyDescent="0.25">
      <c r="B20" s="93"/>
      <c r="C20" s="94"/>
      <c r="D20" s="95"/>
      <c r="F20" s="78"/>
      <c r="G20" s="79"/>
      <c r="H20" s="80"/>
      <c r="J20" s="78"/>
      <c r="K20" s="79"/>
      <c r="L20" s="80"/>
    </row>
    <row r="21" spans="2:12" x14ac:dyDescent="0.25">
      <c r="B21" s="93"/>
      <c r="C21" s="94"/>
      <c r="D21" s="95"/>
      <c r="F21" s="78"/>
      <c r="G21" s="79"/>
      <c r="H21" s="80"/>
      <c r="J21" s="78"/>
      <c r="K21" s="79"/>
      <c r="L21" s="80"/>
    </row>
    <row r="22" spans="2:12" x14ac:dyDescent="0.25">
      <c r="B22" s="93"/>
      <c r="C22" s="94"/>
      <c r="D22" s="95"/>
      <c r="F22" s="78"/>
      <c r="G22" s="79"/>
      <c r="H22" s="80"/>
      <c r="J22" s="78"/>
      <c r="K22" s="79"/>
      <c r="L22" s="80"/>
    </row>
    <row r="23" spans="2:12" x14ac:dyDescent="0.25">
      <c r="B23" s="93"/>
      <c r="C23" s="94"/>
      <c r="D23" s="95"/>
      <c r="F23" s="78"/>
      <c r="G23" s="79"/>
      <c r="H23" s="80"/>
      <c r="J23" s="78"/>
      <c r="K23" s="79"/>
      <c r="L23" s="80"/>
    </row>
    <row r="24" spans="2:12" x14ac:dyDescent="0.25">
      <c r="B24" s="93"/>
      <c r="C24" s="94"/>
      <c r="D24" s="95"/>
      <c r="F24" s="78"/>
      <c r="G24" s="79"/>
      <c r="H24" s="80"/>
      <c r="J24" s="78"/>
      <c r="K24" s="79"/>
      <c r="L24" s="80"/>
    </row>
    <row r="25" spans="2:12" x14ac:dyDescent="0.25">
      <c r="B25" s="93"/>
      <c r="C25" s="94"/>
      <c r="D25" s="95"/>
      <c r="F25" s="78"/>
      <c r="G25" s="79"/>
      <c r="H25" s="80"/>
      <c r="J25" s="78"/>
      <c r="K25" s="79"/>
      <c r="L25" s="80"/>
    </row>
    <row r="26" spans="2:12" x14ac:dyDescent="0.25">
      <c r="B26" s="96"/>
      <c r="C26" s="97"/>
      <c r="D26" s="98"/>
      <c r="F26" s="81"/>
      <c r="G26" s="82"/>
      <c r="H26" s="83"/>
      <c r="J26" s="81"/>
      <c r="K26" s="82"/>
      <c r="L26" s="83"/>
    </row>
    <row r="28" spans="2:12" x14ac:dyDescent="0.25">
      <c r="B28" s="71" t="s">
        <v>83</v>
      </c>
      <c r="C28" s="72"/>
    </row>
    <row r="29" spans="2:12" x14ac:dyDescent="0.25">
      <c r="B29" s="73"/>
      <c r="C29" s="74"/>
    </row>
    <row r="31" spans="2:12" x14ac:dyDescent="0.25">
      <c r="B31" s="71" t="s">
        <v>5</v>
      </c>
      <c r="C31" s="72"/>
    </row>
    <row r="32" spans="2:12" x14ac:dyDescent="0.25">
      <c r="B32" s="73"/>
      <c r="C32" s="74"/>
    </row>
  </sheetData>
  <sheetProtection sheet="1" objects="1" scenarios="1"/>
  <mergeCells count="7">
    <mergeCell ref="B31:C32"/>
    <mergeCell ref="B7:L7"/>
    <mergeCell ref="B3:L5"/>
    <mergeCell ref="B10:D26"/>
    <mergeCell ref="F10:H26"/>
    <mergeCell ref="J10:L26"/>
    <mergeCell ref="B28:C29"/>
  </mergeCells>
  <hyperlinks>
    <hyperlink ref="B31:C32" location="Startseite!A1" display="Home" xr:uid="{2754FDB7-27DD-427E-A144-6B5DF2B8515D}"/>
    <hyperlink ref="F10:H26" location="'Art J B'!A1" display="Detail mit Blockzarge" xr:uid="{24CE5F29-6CC7-4016-9D6B-3D12203E910F}"/>
    <hyperlink ref="J10:L26" location="'Art J U'!A1" display="Detail mit Umfassungzarge" xr:uid="{C9AFCBF2-431F-4E57-9C6A-47F6D18051E6}"/>
    <hyperlink ref="B28:C29" location="J_P!A1" display="Zurück" xr:uid="{09E8AFC4-C059-44D5-B72F-75A3EC96B38A}"/>
    <hyperlink ref="B10:D26" location="'Art J N'!A1" display="'Art J N'!A1" xr:uid="{29814132-D3E5-4615-8725-530FC17ABD0A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D86E7-4A5C-4914-A622-4C76477DA2BD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4" width="11.42578125" style="1"/>
    <col min="5" max="5" width="11.42578125" style="1" customWidth="1"/>
    <col min="6" max="6" width="15.1406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U R T '!U25</f>
        <v>22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U R T '!D15</f>
        <v>1606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U R T '!U11</f>
        <v>1550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U R T '!V49</f>
        <v>30436</v>
      </c>
      <c r="AA11" s="21">
        <v>1</v>
      </c>
      <c r="AB11" s="21" t="str">
        <f>'P J U R T '!W49</f>
        <v xml:space="preserve">Hawa Acoustics XS right 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U R T '!U45</f>
        <v>855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U R T '!U47</f>
        <v>875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U R T '!V32</f>
        <v>27673</v>
      </c>
      <c r="AA15" s="21">
        <v>1</v>
      </c>
      <c r="AB15" s="21" t="str">
        <f>'P J U R T '!W32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21">
        <f>'P J U R T '!V39</f>
        <v>27689</v>
      </c>
      <c r="AA18" s="21">
        <f>IF('P J U R T '!D33="JA",1,0)</f>
        <v>0</v>
      </c>
      <c r="AB18" s="21" t="str">
        <f>'P J U R T '!W39</f>
        <v>Clip-on panel  2000 mm</v>
      </c>
      <c r="AC18" s="21"/>
      <c r="AD18" s="21"/>
    </row>
    <row r="19" spans="19:30" x14ac:dyDescent="0.25">
      <c r="Z19" s="21">
        <f>IF('P J U R T '!D35="JA",Daten!L5,0)</f>
        <v>0</v>
      </c>
      <c r="AA19" s="21">
        <f>IF('P J U R T '!D35="JA",1,0)</f>
        <v>0</v>
      </c>
      <c r="AB19" s="21">
        <f>IF('P J U R T '!D35="Ja",Daten!M5,0)</f>
        <v>0</v>
      </c>
      <c r="AC19" s="21"/>
      <c r="AD19" s="21"/>
    </row>
    <row r="20" spans="19:30" x14ac:dyDescent="0.25">
      <c r="Z20" s="21">
        <f>IF('P J U R T '!D37="JA",Daten!L6,0)</f>
        <v>0</v>
      </c>
      <c r="AA20" s="21">
        <f>IF('P J U R T '!D37="JA",1,0)</f>
        <v>0</v>
      </c>
      <c r="AB20" s="21">
        <f>IF('P J U R T '!D37="Ja",Daten!M6,0)</f>
        <v>0</v>
      </c>
      <c r="AC20" s="21"/>
      <c r="AD20" s="21"/>
    </row>
    <row r="25" spans="19:30" x14ac:dyDescent="0.25">
      <c r="S25" s="16" t="s">
        <v>35</v>
      </c>
      <c r="T25" s="17">
        <f>T48-10</f>
        <v>40</v>
      </c>
      <c r="U25" s="18" t="s">
        <v>7</v>
      </c>
    </row>
    <row r="48" spans="3:21" x14ac:dyDescent="0.25">
      <c r="C48" s="16" t="s">
        <v>34</v>
      </c>
      <c r="D48" s="17">
        <f>'P J U R T '!U31</f>
        <v>1640</v>
      </c>
      <c r="E48" s="18" t="s">
        <v>7</v>
      </c>
      <c r="K48" s="16" t="s">
        <v>31</v>
      </c>
      <c r="L48" s="17">
        <f>'P J U R T '!D11</f>
        <v>750</v>
      </c>
      <c r="M48" s="18" t="s">
        <v>7</v>
      </c>
      <c r="S48" s="16" t="s">
        <v>32</v>
      </c>
      <c r="T48" s="17">
        <f>'P J U R T '!D25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U R T '!U15</f>
        <v>880</v>
      </c>
      <c r="M50" s="18" t="s">
        <v>7</v>
      </c>
      <c r="S50" s="16" t="s">
        <v>33</v>
      </c>
      <c r="T50" s="17">
        <f>'P J U R T '!D27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J U R T '!D29</f>
        <v>10</v>
      </c>
      <c r="U52" s="18" t="s">
        <v>7</v>
      </c>
    </row>
    <row r="62" spans="3:21" x14ac:dyDescent="0.25">
      <c r="C62" s="16" t="s">
        <v>119</v>
      </c>
      <c r="D62" s="17">
        <f>'P J U R T '!U35</f>
        <v>1640</v>
      </c>
      <c r="E62" s="17" t="s">
        <v>7</v>
      </c>
      <c r="F62" s="17" t="s">
        <v>206</v>
      </c>
      <c r="G62" s="18"/>
      <c r="K62" s="16" t="s">
        <v>53</v>
      </c>
      <c r="L62" s="17">
        <f>'P J U R T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1646</v>
      </c>
      <c r="E64" s="17" t="s">
        <v>7</v>
      </c>
      <c r="F64" s="17" t="s">
        <v>207</v>
      </c>
      <c r="G64" s="18"/>
    </row>
    <row r="65" spans="3:21" ht="6" customHeight="1" x14ac:dyDescent="0.25"/>
    <row r="66" spans="3:21" x14ac:dyDescent="0.25">
      <c r="C66" s="16" t="s">
        <v>119</v>
      </c>
      <c r="D66" s="17">
        <f>D62+12</f>
        <v>1652</v>
      </c>
      <c r="E66" s="17" t="s">
        <v>7</v>
      </c>
      <c r="F66" s="17" t="s">
        <v>208</v>
      </c>
      <c r="G66" s="18"/>
    </row>
    <row r="67" spans="3:21" ht="6" customHeight="1" x14ac:dyDescent="0.25"/>
    <row r="68" spans="3:21" x14ac:dyDescent="0.25">
      <c r="C68" s="16" t="s">
        <v>205</v>
      </c>
      <c r="D68" s="17">
        <f>H6+53</f>
        <v>75</v>
      </c>
      <c r="E68" s="17" t="s">
        <v>7</v>
      </c>
      <c r="F68" s="17"/>
      <c r="G68" s="18"/>
      <c r="U68" s="3" t="s">
        <v>170</v>
      </c>
    </row>
    <row r="73" spans="3:21" x14ac:dyDescent="0.25">
      <c r="C73" s="71" t="s">
        <v>83</v>
      </c>
      <c r="D73" s="72"/>
    </row>
    <row r="74" spans="3:21" x14ac:dyDescent="0.25">
      <c r="C74" s="73"/>
      <c r="D74" s="74"/>
    </row>
    <row r="76" spans="3:21" x14ac:dyDescent="0.25">
      <c r="C76" s="71" t="s">
        <v>5</v>
      </c>
      <c r="D76" s="72"/>
    </row>
    <row r="77" spans="3:21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8A37814-83FD-4794-BFA4-D305D92C34EF}"/>
    <hyperlink ref="C73:D74" location="'P J U R T '!A1" display="Zurück" xr:uid="{A74A07B1-2BAB-4670-A04D-74D38BF70DD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6375-8CF1-4C04-9EC4-BD58D601D337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214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38" t="s">
        <v>85</v>
      </c>
      <c r="C9" s="139"/>
      <c r="E9" s="144" t="s">
        <v>86</v>
      </c>
      <c r="F9" s="145"/>
      <c r="H9" s="100" t="s">
        <v>87</v>
      </c>
      <c r="I9" s="101"/>
      <c r="K9" s="100" t="s">
        <v>88</v>
      </c>
      <c r="L9" s="101"/>
    </row>
    <row r="10" spans="2:12" x14ac:dyDescent="0.25">
      <c r="B10" s="140"/>
      <c r="C10" s="141"/>
      <c r="E10" s="146"/>
      <c r="F10" s="147"/>
      <c r="H10" s="102"/>
      <c r="I10" s="103"/>
      <c r="K10" s="102"/>
      <c r="L10" s="103"/>
    </row>
    <row r="11" spans="2:12" x14ac:dyDescent="0.25">
      <c r="B11" s="140"/>
      <c r="C11" s="141"/>
      <c r="E11" s="146"/>
      <c r="F11" s="147"/>
      <c r="H11" s="102"/>
      <c r="I11" s="103"/>
      <c r="K11" s="102"/>
      <c r="L11" s="103"/>
    </row>
    <row r="12" spans="2:12" x14ac:dyDescent="0.25">
      <c r="B12" s="140"/>
      <c r="C12" s="141"/>
      <c r="E12" s="146"/>
      <c r="F12" s="147"/>
      <c r="H12" s="102"/>
      <c r="I12" s="103"/>
      <c r="K12" s="102"/>
      <c r="L12" s="103"/>
    </row>
    <row r="13" spans="2:12" x14ac:dyDescent="0.25">
      <c r="B13" s="140"/>
      <c r="C13" s="141"/>
      <c r="E13" s="146"/>
      <c r="F13" s="147"/>
      <c r="H13" s="102"/>
      <c r="I13" s="103"/>
      <c r="K13" s="102"/>
      <c r="L13" s="103"/>
    </row>
    <row r="14" spans="2:12" x14ac:dyDescent="0.25">
      <c r="B14" s="140"/>
      <c r="C14" s="141"/>
      <c r="E14" s="146"/>
      <c r="F14" s="147"/>
      <c r="H14" s="102"/>
      <c r="I14" s="103"/>
      <c r="K14" s="102"/>
      <c r="L14" s="103"/>
    </row>
    <row r="15" spans="2:12" x14ac:dyDescent="0.25">
      <c r="B15" s="140"/>
      <c r="C15" s="141"/>
      <c r="E15" s="146"/>
      <c r="F15" s="147"/>
      <c r="H15" s="102"/>
      <c r="I15" s="103"/>
      <c r="K15" s="102"/>
      <c r="L15" s="103"/>
    </row>
    <row r="16" spans="2:12" x14ac:dyDescent="0.25">
      <c r="B16" s="140"/>
      <c r="C16" s="141"/>
      <c r="E16" s="146"/>
      <c r="F16" s="147"/>
      <c r="H16" s="102"/>
      <c r="I16" s="103"/>
      <c r="K16" s="102"/>
      <c r="L16" s="103"/>
    </row>
    <row r="17" spans="2:12" x14ac:dyDescent="0.25">
      <c r="B17" s="140"/>
      <c r="C17" s="141"/>
      <c r="E17" s="146"/>
      <c r="F17" s="147"/>
      <c r="H17" s="102"/>
      <c r="I17" s="103"/>
      <c r="K17" s="102"/>
      <c r="L17" s="103"/>
    </row>
    <row r="18" spans="2:12" x14ac:dyDescent="0.25">
      <c r="B18" s="142"/>
      <c r="C18" s="143"/>
      <c r="E18" s="148"/>
      <c r="F18" s="149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EEAB9D6E-8C06-40C8-8B6A-18C1A2D70958}"/>
    <hyperlink ref="B20:C21" location="J_P!A1" display="Zurück" xr:uid="{222B8072-C57B-4846-988A-B57C12509A2A}"/>
    <hyperlink ref="H9:I18" location="'P J P R G'!A1" display="'P J P R G'!A1" xr:uid="{FD4D1972-6E5E-4701-BF06-BF86CD0E6352}"/>
    <hyperlink ref="E9:F18" location="'P J P L T '!A1" display="'P J P L T '!A1" xr:uid="{5ADC9D44-4327-4C8C-BCC4-B7F9A9D9BBF9}"/>
    <hyperlink ref="B9:C18" location="'P J P L G'!A1" display="'P J P L G'!A1" xr:uid="{C4BE100F-5613-4244-B97B-CBB78B6A12A6}"/>
    <hyperlink ref="K9:L18" location="'P J P R T'!A1" display="'P J P R T'!A1" xr:uid="{7BDAC2BB-F56D-4F41-B8B1-96B77338FFA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E418D-DE50-4EBB-8139-4B3A1CBEE756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O7" s="2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28.64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x14ac:dyDescent="0.25">
      <c r="B20" s="127" t="s">
        <v>91</v>
      </c>
      <c r="C20" s="128"/>
      <c r="D20" s="128"/>
      <c r="E20" s="128"/>
      <c r="F20" s="129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7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118</v>
      </c>
      <c r="D22" s="24">
        <v>30</v>
      </c>
      <c r="E22" s="1" t="s">
        <v>7</v>
      </c>
      <c r="F22" s="44" t="s">
        <v>215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7</v>
      </c>
      <c r="W22" s="5" t="s">
        <v>39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117</v>
      </c>
      <c r="C24" s="1" t="s">
        <v>15</v>
      </c>
      <c r="D24" s="33">
        <v>6</v>
      </c>
      <c r="E24" s="1" t="s">
        <v>7</v>
      </c>
      <c r="F24" s="1" t="s">
        <v>14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7</v>
      </c>
      <c r="W24" s="5" t="s">
        <v>58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26</v>
      </c>
      <c r="V26" s="5"/>
      <c r="W26" s="5"/>
    </row>
    <row r="27" spans="2:23" x14ac:dyDescent="0.25">
      <c r="B27" s="127" t="s">
        <v>92</v>
      </c>
      <c r="C27" s="128"/>
      <c r="D27" s="128"/>
      <c r="E27" s="128"/>
      <c r="F27" s="129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Running track, aluminum, anodized, pre-drilled, 2000 mm</v>
      </c>
    </row>
    <row r="29" spans="2:23" x14ac:dyDescent="0.25">
      <c r="B29" s="1" t="s">
        <v>174</v>
      </c>
      <c r="D29" s="33" t="s">
        <v>132</v>
      </c>
      <c r="F29" s="1" t="s">
        <v>93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7</v>
      </c>
      <c r="W29" s="5" t="s">
        <v>60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 xml:space="preserve">
Set for mountable and demountable top track for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28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7</v>
      </c>
      <c r="W35" s="5" t="s">
        <v>51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1" t="s">
        <v>83</v>
      </c>
      <c r="C37" s="72"/>
      <c r="E37" s="71" t="s">
        <v>114</v>
      </c>
      <c r="F37" s="72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7</v>
      </c>
      <c r="W37" s="5" t="s">
        <v>29</v>
      </c>
    </row>
    <row r="38" spans="2:23" x14ac:dyDescent="0.25">
      <c r="B38" s="73"/>
      <c r="C38" s="74"/>
      <c r="E38" s="73"/>
      <c r="F38" s="74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IF(U13&lt;901,Daten!F8,IF(U13&lt;1021,Daten!F9,IF(U13&lt;1151,Daten!F10,IF(U13&lt;1271,Daten!F11,Daten!F12))))</f>
        <v>30437</v>
      </c>
      <c r="W39" s="5" t="str">
        <f>IF(V39=30437,Daten!G8,IF(V39=30439,Daten!G9,IF(V39=30441,Daten!G10,IF(V39=30443,Daten!G11,Daten!G12))))</f>
        <v>Hawa Acoustics XS left</v>
      </c>
    </row>
    <row r="40" spans="2:23" ht="6" customHeight="1" x14ac:dyDescent="0.25">
      <c r="B40" s="71" t="s">
        <v>5</v>
      </c>
      <c r="C40" s="72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3"/>
      <c r="C41" s="74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11" priority="1">
      <formula>$H$17&gt;100</formula>
    </cfRule>
  </conditionalFormatting>
  <dataValidations count="6">
    <dataValidation type="whole" allowBlank="1" showInputMessage="1" showErrorMessage="1" errorTitle="Falsches Mass" error="Muss zwischen 750 und 1250 mm sein" sqref="D25" xr:uid="{6B7CE293-481F-4BCF-AE79-347120DB0DAE}">
      <formula1>6</formula1>
      <formula2>25</formula2>
    </dataValidation>
    <dataValidation allowBlank="1" showInputMessage="1" showErrorMessage="1" errorTitle="Flasches Mass" error="Muss zwischen 44 und 50 mm sein" sqref="D17" xr:uid="{81B619F9-80F3-4D43-9970-D12F55AD0FAF}"/>
    <dataValidation type="whole" allowBlank="1" showInputMessage="1" showErrorMessage="1" errorTitle="Flasches Mass" error="must be between 1500 and 2550 mm" sqref="D13" xr:uid="{CF3768B5-EDC4-4117-A3BB-50C07D8D06E0}">
      <formula1>1500</formula1>
      <formula2>2550</formula2>
    </dataValidation>
    <dataValidation type="whole" allowBlank="1" showInputMessage="1" showErrorMessage="1" errorTitle="Falsches Mass" error="must be between 750 and 1250 mm" sqref="D11" xr:uid="{77DB5CE2-4EE5-42BB-B646-4807D0E822DC}">
      <formula1>750</formula1>
      <formula2>1250</formula2>
    </dataValidation>
    <dataValidation type="whole" allowBlank="1" showInputMessage="1" showErrorMessage="1" errorTitle="Flasches Mass" error="must be between 44 and 50 mm_x000a_(if smaller than 44 mm, use Hawa Porta Acoustics)" sqref="D15" xr:uid="{02E2D563-49D9-422A-8968-60E747F3075C}">
      <formula1>44</formula1>
      <formula2>50</formula2>
    </dataValidation>
    <dataValidation type="whole" allowBlank="1" showInputMessage="1" showErrorMessage="1" errorTitle="Falsches Mass" error="must be between 6 and 25 mm" sqref="D24" xr:uid="{CA926228-7E6C-4C21-B115-5CB3B2FFA283}">
      <formula1>6</formula1>
      <formula2>25</formula2>
    </dataValidation>
  </dataValidations>
  <hyperlinks>
    <hyperlink ref="B40:C41" location="Startseite!A1" display="Home" xr:uid="{9CC37DB5-27CB-4D70-B9FD-12B72EF0DE74}"/>
    <hyperlink ref="B37:C38" location="'Art J P '!A1" display="Zurück" xr:uid="{3AAE4C1B-92DE-4A8D-B504-C0DF8CFF801A}"/>
    <hyperlink ref="E37:F38" location="'13'!A1" display="Zum Plan " xr:uid="{90BD333F-620B-4AFD-A7BF-A55FC8FABE85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C4BFF7C-8F22-43A8-9EA7-5D441164448F}">
          <x14:formula1>
            <xm:f>Daten!$B$2:$B$3</xm:f>
          </x14:formula1>
          <xm:sqref>D29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A2E0-80AA-43E1-9AA2-1B6B9263120C}">
  <sheetPr>
    <pageSetUpPr fitToPage="1"/>
  </sheetPr>
  <dimension ref="C2:AJ77"/>
  <sheetViews>
    <sheetView zoomScale="70" zoomScaleNormal="70" workbookViewId="0">
      <selection activeCell="B1" sqref="B1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J P L G'!U22</f>
        <v>23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J P L G'!D13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J P L G'!U11</f>
        <v>1432</v>
      </c>
      <c r="I10" s="18" t="s">
        <v>7</v>
      </c>
      <c r="AF10" s="21">
        <f>Daten!F2</f>
        <v>30427</v>
      </c>
      <c r="AG10" s="21">
        <v>1</v>
      </c>
      <c r="AH10" s="21" t="str">
        <f>Daten!G2</f>
        <v>Fitting Set Junior 100</v>
      </c>
      <c r="AI10" s="21"/>
      <c r="AJ10" s="21"/>
    </row>
    <row r="11" spans="6:36" x14ac:dyDescent="0.25">
      <c r="AF11" s="21">
        <f>'P J P L G'!V39</f>
        <v>30437</v>
      </c>
      <c r="AG11" s="21">
        <v>1</v>
      </c>
      <c r="AH11" s="21" t="str">
        <f>'P J P L G'!W39</f>
        <v>Hawa Acoustics XS left</v>
      </c>
      <c r="AI11" s="21"/>
      <c r="AJ11" s="21"/>
    </row>
    <row r="12" spans="6:36" x14ac:dyDescent="0.25">
      <c r="AF12" s="21"/>
      <c r="AG12" s="21"/>
      <c r="AH12" s="21" t="s">
        <v>193</v>
      </c>
      <c r="AI12" s="21">
        <f>'P J P L G'!U35</f>
        <v>775</v>
      </c>
      <c r="AJ12" s="21" t="s">
        <v>7</v>
      </c>
    </row>
    <row r="13" spans="6:36" x14ac:dyDescent="0.25">
      <c r="AF13" s="21"/>
      <c r="AG13" s="21"/>
      <c r="AH13" s="21" t="s">
        <v>194</v>
      </c>
      <c r="AI13" s="21">
        <f>'P J P L G'!U37</f>
        <v>820</v>
      </c>
      <c r="AJ13" s="21" t="s">
        <v>7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21">
        <f>'P J P L G'!V28</f>
        <v>10192</v>
      </c>
      <c r="AG15" s="21">
        <v>1</v>
      </c>
      <c r="AH15" s="21" t="str">
        <f>'P J P L G'!W28</f>
        <v>Running track, aluminum, anodized, pre-drilled, 2000 mm</v>
      </c>
      <c r="AI15" s="21"/>
      <c r="AJ15" s="21"/>
    </row>
    <row r="16" spans="6:36" x14ac:dyDescent="0.25">
      <c r="AF16" s="21">
        <f>'P J P L G'!V31</f>
        <v>25207</v>
      </c>
      <c r="AG16" s="21">
        <v>1</v>
      </c>
      <c r="AH16" s="21" t="str">
        <f>'P J P L G'!W31</f>
        <v xml:space="preserve">
Set for mountable and demountable top track for 2035 mm</v>
      </c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21">
        <f>IF('P J P L G'!D29="Ja",Daten!L22,0)</f>
        <v>0</v>
      </c>
      <c r="AG18" s="21">
        <f>IF('P J P L G'!D29="Ja",1,0)</f>
        <v>0</v>
      </c>
      <c r="AH18" s="21">
        <f>IF('P J P L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J P L G'!U27</f>
        <v>1568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J P L G'!D11</f>
        <v>750</v>
      </c>
      <c r="E52" s="18" t="s">
        <v>7</v>
      </c>
      <c r="S52" s="16" t="s">
        <v>33</v>
      </c>
      <c r="T52" s="17">
        <f>'P J P L G'!D24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J P L G'!U13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</f>
        <v>872</v>
      </c>
      <c r="E56" s="18" t="s">
        <v>7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73E3618-A868-42DF-B702-A30ABFE7D320}"/>
    <hyperlink ref="C73:D74" location="'P J P L G'!A1" display="Zurück" xr:uid="{1C7C597A-E29C-45C8-BC6C-42B063915D3A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B8B9-891D-4C81-91AA-EC0DE5079741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175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28.64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210</v>
      </c>
      <c r="D19" s="33">
        <v>120</v>
      </c>
      <c r="E19" s="1" t="s">
        <v>7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D23" s="24">
        <v>30</v>
      </c>
      <c r="E23" s="1" t="s">
        <v>7</v>
      </c>
      <c r="F23" s="1" t="s">
        <v>192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7</v>
      </c>
      <c r="W25" s="5" t="s">
        <v>58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Running track, aluminum, anodized, pre-drilled, 2000 mm</v>
      </c>
    </row>
    <row r="30" spans="2:23" x14ac:dyDescent="0.25">
      <c r="B30" s="1" t="s">
        <v>174</v>
      </c>
      <c r="D30" s="33" t="s">
        <v>133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7</v>
      </c>
      <c r="W30" s="5" t="s">
        <v>60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 xml:space="preserve">
Set for mountable and demountable top track for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28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7</v>
      </c>
      <c r="W36" s="5" t="s">
        <v>51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7</v>
      </c>
      <c r="W38" s="5" t="s">
        <v>29</v>
      </c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left</v>
      </c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3"/>
      <c r="C42" s="74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10" priority="1">
      <formula>$H$17&gt;100</formula>
    </cfRule>
  </conditionalFormatting>
  <dataValidations count="8">
    <dataValidation allowBlank="1" showInputMessage="1" showErrorMessage="1" errorTitle="Flasches Mass" error="Muss zwischen 44 und 50 mm sein" sqref="D17" xr:uid="{73A58392-4955-46F9-8929-91A38EFE51BD}"/>
    <dataValidation type="whole" allowBlank="1" showInputMessage="1" showErrorMessage="1" errorTitle="Falsches Mass" error="Muss zwischen 750 und 1250 mm sein" sqref="D26" xr:uid="{0F02A902-0670-4544-B463-B4C87C4D5234}">
      <formula1>6</formula1>
      <formula2>25</formula2>
    </dataValidation>
    <dataValidation type="whole" operator="greaterThan" allowBlank="1" showInputMessage="1" showErrorMessage="1" errorTitle="Flasches Mass" error="Muss min. 120 mm sein" sqref="D20" xr:uid="{382A19FA-42C7-4D49-9FCF-9A2D45B83D23}">
      <formula1>119</formula1>
    </dataValidation>
    <dataValidation operator="greaterThan" allowBlank="1" showInputMessage="1" showErrorMessage="1" errorTitle="Flasches Mass" error="Muss min. 120 mm sein" sqref="D19" xr:uid="{4695B6E4-0CBE-4D3D-AF9C-C76216B4A99F}"/>
    <dataValidation type="whole" allowBlank="1" showInputMessage="1" showErrorMessage="1" errorTitle="Flasches Mass" error="must be between 44 and 50 mm_x000a_(if smaller than 44 mm, use Hawa Porta Acoustics)" sqref="D15" xr:uid="{BC5151DD-810C-4FBD-9AB1-A592BC8A85C6}">
      <formula1>44</formula1>
      <formula2>50</formula2>
    </dataValidation>
    <dataValidation type="whole" allowBlank="1" showInputMessage="1" showErrorMessage="1" errorTitle="Falsches Mass" error="must be between 750 and 1250 mm" sqref="D11" xr:uid="{84FF5A20-A150-402A-90D1-6ABC7238D365}">
      <formula1>750</formula1>
      <formula2>1250</formula2>
    </dataValidation>
    <dataValidation type="whole" allowBlank="1" showInputMessage="1" showErrorMessage="1" errorTitle="Flasches Mass" error="must be between 1500 and 2550 mm" sqref="D13" xr:uid="{E5D69B50-2745-44F9-8E40-8DBDFFE9C297}">
      <formula1>1500</formula1>
      <formula2>2550</formula2>
    </dataValidation>
    <dataValidation type="whole" allowBlank="1" showInputMessage="1" showErrorMessage="1" errorTitle="Falsches Mass" error="must be between 6 and 25 mm" sqref="D25" xr:uid="{A9A84D35-F298-47EC-B561-170CD6D8E354}">
      <formula1>6</formula1>
      <formula2>25</formula2>
    </dataValidation>
  </dataValidations>
  <hyperlinks>
    <hyperlink ref="B41:C42" location="Startseite!A1" display="Home" xr:uid="{6D591397-4662-4441-8C78-1BA6BE6425B7}"/>
    <hyperlink ref="B38:C39" location="'Art J P '!A1" display="Zurück" xr:uid="{23C3F898-5458-4BDD-8660-032FA0225073}"/>
    <hyperlink ref="E38:F39" location="'14'!A1" display="Zum Plan " xr:uid="{9D726E25-F4C7-4AA6-A93A-C4518371D8F3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844CECD-4399-4C96-955F-E8878259CCE8}">
          <x14:formula1>
            <xm:f>Daten!$B$2:$B$3</xm:f>
          </x14:formula1>
          <xm:sqref>D30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B9C6-90E4-418B-BEFA-797356CDC8F2}">
  <sheetPr>
    <pageSetUpPr fitToPage="1"/>
  </sheetPr>
  <dimension ref="C2:AJ77"/>
  <sheetViews>
    <sheetView zoomScale="70" zoomScaleNormal="70" workbookViewId="0">
      <selection activeCell="B1" sqref="B1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J P L T '!U23</f>
        <v>23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J P L T 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J P L T '!U11</f>
        <v>1432</v>
      </c>
      <c r="I10" s="18" t="s">
        <v>7</v>
      </c>
      <c r="AF10" s="21">
        <f>Daten!F2</f>
        <v>30427</v>
      </c>
      <c r="AG10" s="21">
        <v>1</v>
      </c>
      <c r="AH10" s="21" t="str">
        <f>Daten!G2</f>
        <v>Fitting Set Junior 100</v>
      </c>
      <c r="AI10" s="21"/>
      <c r="AJ10" s="21"/>
    </row>
    <row r="11" spans="6:36" x14ac:dyDescent="0.25">
      <c r="AF11" s="21">
        <f>'P J P L T '!V40</f>
        <v>30437</v>
      </c>
      <c r="AG11" s="21">
        <v>1</v>
      </c>
      <c r="AH11" s="21" t="str">
        <f>'P J P L T '!W40</f>
        <v>Hawa Acoustics XS left</v>
      </c>
      <c r="AI11" s="21"/>
      <c r="AJ11" s="21"/>
    </row>
    <row r="12" spans="6:36" x14ac:dyDescent="0.25">
      <c r="AF12" s="21"/>
      <c r="AG12" s="21"/>
      <c r="AH12" s="21" t="s">
        <v>193</v>
      </c>
      <c r="AI12" s="21">
        <f>'P J P L T '!U36</f>
        <v>775</v>
      </c>
      <c r="AJ12" s="21" t="s">
        <v>7</v>
      </c>
    </row>
    <row r="13" spans="6:36" x14ac:dyDescent="0.25">
      <c r="AF13" s="21"/>
      <c r="AG13" s="21"/>
      <c r="AH13" s="21" t="s">
        <v>194</v>
      </c>
      <c r="AI13" s="21">
        <f>'P J P L T '!U38</f>
        <v>820</v>
      </c>
      <c r="AJ13" s="21" t="s">
        <v>7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21">
        <f>'P J P L T '!V29</f>
        <v>10192</v>
      </c>
      <c r="AG15" s="21">
        <v>1</v>
      </c>
      <c r="AH15" s="21" t="str">
        <f>'P J P L T '!W29</f>
        <v>Running track, aluminum, anodized, pre-drilled, 2000 mm</v>
      </c>
      <c r="AI15" s="21"/>
      <c r="AJ15" s="21"/>
    </row>
    <row r="16" spans="6:36" x14ac:dyDescent="0.25">
      <c r="AF16" s="21">
        <f>'P J P L T '!V32</f>
        <v>25207</v>
      </c>
      <c r="AG16" s="21">
        <v>1</v>
      </c>
      <c r="AH16" s="21" t="str">
        <f>'P J P L T '!W32</f>
        <v xml:space="preserve">
Set for mountable and demountable top track for 2035 mm</v>
      </c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21">
        <f>IF('P J P L T '!D30="Ja",Daten!L22,0)</f>
        <v>0</v>
      </c>
      <c r="AG18" s="21">
        <f>IF('P J P L T '!D30="Ja",1,0)</f>
        <v>0</v>
      </c>
      <c r="AH18" s="21">
        <f>IF('P J P L T 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J P L T '!U28</f>
        <v>1448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J P L T '!D11</f>
        <v>750</v>
      </c>
      <c r="E52" s="18" t="s">
        <v>7</v>
      </c>
      <c r="S52" s="16" t="s">
        <v>33</v>
      </c>
      <c r="T52" s="17">
        <f>'P J P L T '!D25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J P L T 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D54+72-'P J P L T '!$D$19</f>
        <v>752</v>
      </c>
      <c r="E56" s="18" t="s">
        <v>7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062559A-91F3-4A6D-A502-A2CA6519B5E6}"/>
    <hyperlink ref="C73:D74" location="'P J P L T '!A1" display="Zurück" xr:uid="{9B59A39C-711C-44F1-8589-4DE5885A9AF2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5FC31-26C1-4627-94BA-1BACC846B518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28.64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x14ac:dyDescent="0.25">
      <c r="B20" s="127" t="s">
        <v>91</v>
      </c>
      <c r="C20" s="128"/>
      <c r="D20" s="128"/>
      <c r="E20" s="128"/>
      <c r="F20" s="129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7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118</v>
      </c>
      <c r="D22" s="24">
        <v>30</v>
      </c>
      <c r="E22" s="1" t="s">
        <v>7</v>
      </c>
      <c r="F22" s="45" t="s">
        <v>192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7</v>
      </c>
      <c r="W22" s="5" t="s">
        <v>39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117</v>
      </c>
      <c r="C24" s="1" t="s">
        <v>15</v>
      </c>
      <c r="D24" s="33">
        <v>6</v>
      </c>
      <c r="E24" s="1" t="s">
        <v>7</v>
      </c>
      <c r="F24" s="1" t="s">
        <v>14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7</v>
      </c>
      <c r="W24" s="5" t="s">
        <v>58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26</v>
      </c>
      <c r="V26" s="5"/>
      <c r="W26" s="5"/>
    </row>
    <row r="27" spans="2:23" x14ac:dyDescent="0.25">
      <c r="B27" s="127" t="s">
        <v>92</v>
      </c>
      <c r="C27" s="128"/>
      <c r="D27" s="128"/>
      <c r="E27" s="128"/>
      <c r="F27" s="129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Running track, aluminum, anodized, pre-drilled, 2000 mm</v>
      </c>
    </row>
    <row r="29" spans="2:23" x14ac:dyDescent="0.25">
      <c r="B29" s="1" t="s">
        <v>174</v>
      </c>
      <c r="D29" s="33" t="s">
        <v>133</v>
      </c>
      <c r="F29" s="1" t="s">
        <v>93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7</v>
      </c>
      <c r="W29" s="5" t="s">
        <v>60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 xml:space="preserve">
Set for mountable and demountable top track for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28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7</v>
      </c>
      <c r="W35" s="5" t="s">
        <v>51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1" t="s">
        <v>83</v>
      </c>
      <c r="C37" s="72"/>
      <c r="E37" s="71" t="s">
        <v>114</v>
      </c>
      <c r="F37" s="72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7</v>
      </c>
      <c r="W37" s="5" t="s">
        <v>29</v>
      </c>
    </row>
    <row r="38" spans="2:23" x14ac:dyDescent="0.25">
      <c r="B38" s="73"/>
      <c r="C38" s="74"/>
      <c r="E38" s="73"/>
      <c r="F38" s="74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IF(U13&lt;901,Daten!I8,IF(U13&lt;1021,Daten!I9,IF(U13&lt;1151,Daten!I10,IF(U13&lt;1271,Daten!I11,Daten!I12))))</f>
        <v>30436</v>
      </c>
      <c r="W39" s="5" t="str">
        <f>IF(V39=30436,Daten!J8,IF(V39=30438,Daten!J9,IF(V39=30440,Daten!J10,IF(V39=30442,Daten!J11,Daten!J12))))</f>
        <v xml:space="preserve">Hawa Acoustics XS right </v>
      </c>
    </row>
    <row r="40" spans="2:23" ht="6" customHeight="1" x14ac:dyDescent="0.25">
      <c r="B40" s="71" t="s">
        <v>5</v>
      </c>
      <c r="C40" s="72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3"/>
      <c r="C41" s="74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9" priority="1">
      <formula>$H$17&gt;100</formula>
    </cfRule>
  </conditionalFormatting>
  <dataValidations count="6">
    <dataValidation allowBlank="1" showInputMessage="1" showErrorMessage="1" errorTitle="Flasches Mass" error="Muss zwischen 44 und 50 mm sein" sqref="D17" xr:uid="{66744206-B180-45F6-BFC7-71EE07A1D045}"/>
    <dataValidation type="whole" allowBlank="1" showInputMessage="1" showErrorMessage="1" errorTitle="Falsches Mass" error="Muss zwischen 750 und 1250 mm sein" sqref="D25" xr:uid="{EB4CA079-D6F5-4C20-9640-F56245BDB813}">
      <formula1>6</formula1>
      <formula2>25</formula2>
    </dataValidation>
    <dataValidation type="whole" allowBlank="1" showInputMessage="1" showErrorMessage="1" errorTitle="Flasches Mass" error="must be between 1500 and 2550 mm" sqref="D13" xr:uid="{A22C954F-B6CA-47C1-91FC-BF09B6A5B5FB}">
      <formula1>1500</formula1>
      <formula2>2550</formula2>
    </dataValidation>
    <dataValidation type="whole" allowBlank="1" showInputMessage="1" showErrorMessage="1" errorTitle="Falsches Mass" error="must be between 750 and 1250 mm" sqref="D11" xr:uid="{751A3799-1A5B-4D52-B7BE-162E9D34A9DE}">
      <formula1>750</formula1>
      <formula2>1250</formula2>
    </dataValidation>
    <dataValidation type="whole" allowBlank="1" showInputMessage="1" showErrorMessage="1" errorTitle="Flasches Mass" error="must be between 44 and 50 mm_x000a_(if smaller than 44 mm, use Hawa Porta Acoustics)" sqref="D15" xr:uid="{EF5E6548-251A-4F7E-890A-8BEB87B9AF5D}">
      <formula1>44</formula1>
      <formula2>50</formula2>
    </dataValidation>
    <dataValidation type="whole" allowBlank="1" showInputMessage="1" showErrorMessage="1" errorTitle="Falsches Mass" error="must be between 6 and 25 mm" sqref="D24" xr:uid="{06DF20D4-EBE6-4588-AEC6-D5ACD6527F9B}">
      <formula1>6</formula1>
      <formula2>25</formula2>
    </dataValidation>
  </dataValidations>
  <hyperlinks>
    <hyperlink ref="B40:C41" location="Startseite!A1" display="Home" xr:uid="{7947E9B9-6594-4CAF-BA97-3FB7BF39A9DE}"/>
    <hyperlink ref="B37:C38" location="'Art J P '!A1" display="Zurück" xr:uid="{F0D70847-BB0E-40C0-875E-EF7CB9FE35A0}"/>
    <hyperlink ref="E37:F38" location="'15'!A1" display="Zum Plan " xr:uid="{7E322AF4-03EE-4C2C-963D-66A417FE907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7E2E069B-85E7-487F-B006-EACADF32A918}">
          <x14:formula1>
            <xm:f>Daten!$B$2:$B$3</xm:f>
          </x14:formula1>
          <xm:sqref>D29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E2EC-5446-4E73-B764-3F82D91DD51E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J P R G'!U22</f>
        <v>23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J P R G'!D13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J P R G'!U11</f>
        <v>1432</v>
      </c>
      <c r="I10" s="18" t="s">
        <v>7</v>
      </c>
      <c r="AF10" s="21">
        <f>Daten!F2</f>
        <v>30427</v>
      </c>
      <c r="AG10" s="21">
        <v>1</v>
      </c>
      <c r="AH10" s="21" t="str">
        <f>Daten!G2</f>
        <v>Fitting Set Junior 100</v>
      </c>
      <c r="AI10" s="21"/>
      <c r="AJ10" s="21"/>
    </row>
    <row r="11" spans="6:36" x14ac:dyDescent="0.25">
      <c r="AF11" s="21">
        <f>'P J P R G'!V39</f>
        <v>30436</v>
      </c>
      <c r="AG11" s="21">
        <v>1</v>
      </c>
      <c r="AH11" s="21" t="str">
        <f>'P J P R G'!W39</f>
        <v xml:space="preserve">Hawa Acoustics XS right </v>
      </c>
      <c r="AI11" s="21"/>
      <c r="AJ11" s="21"/>
    </row>
    <row r="12" spans="6:36" x14ac:dyDescent="0.25">
      <c r="AF12" s="21"/>
      <c r="AG12" s="21"/>
      <c r="AH12" s="21" t="s">
        <v>193</v>
      </c>
      <c r="AI12" s="21">
        <f>'P J P R G'!U35</f>
        <v>775</v>
      </c>
      <c r="AJ12" s="21" t="s">
        <v>7</v>
      </c>
    </row>
    <row r="13" spans="6:36" x14ac:dyDescent="0.25">
      <c r="AF13" s="21"/>
      <c r="AG13" s="21"/>
      <c r="AH13" s="21" t="s">
        <v>194</v>
      </c>
      <c r="AI13" s="21">
        <f>'P J P R G'!U37</f>
        <v>820</v>
      </c>
      <c r="AJ13" s="21" t="s">
        <v>7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21">
        <f>'P J P R G'!V28</f>
        <v>10192</v>
      </c>
      <c r="AG15" s="21">
        <v>1</v>
      </c>
      <c r="AH15" s="21" t="str">
        <f>'P J P R G'!W28</f>
        <v>Running track, aluminum, anodized, pre-drilled, 2000 mm</v>
      </c>
      <c r="AI15" s="21"/>
      <c r="AJ15" s="21"/>
    </row>
    <row r="16" spans="6:36" x14ac:dyDescent="0.25">
      <c r="AF16" s="21">
        <f>'P J P R G'!V31</f>
        <v>25207</v>
      </c>
      <c r="AG16" s="21">
        <v>1</v>
      </c>
      <c r="AH16" s="21" t="str">
        <f>'P J P R G'!W31</f>
        <v xml:space="preserve">
Set for mountable and demountable top track for 2035 mm</v>
      </c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21">
        <f>IF('P J P R G'!D29="Ja",Daten!L22,0)</f>
        <v>0</v>
      </c>
      <c r="AG18" s="21">
        <f>IF('P J P R G'!D29="Ja",1,0)</f>
        <v>0</v>
      </c>
      <c r="AH18" s="21">
        <f>IF('P J P R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J P R G'!U27</f>
        <v>1568</v>
      </c>
      <c r="E48" s="18" t="s">
        <v>7</v>
      </c>
    </row>
    <row r="49" spans="3:22" ht="6" customHeight="1" x14ac:dyDescent="0.25"/>
    <row r="51" spans="3:22" ht="6" customHeight="1" x14ac:dyDescent="0.25"/>
    <row r="52" spans="3:22" x14ac:dyDescent="0.25">
      <c r="C52" s="16" t="s">
        <v>31</v>
      </c>
      <c r="D52" s="17">
        <f>'P J P R G'!D11</f>
        <v>750</v>
      </c>
      <c r="E52" s="18" t="s">
        <v>7</v>
      </c>
      <c r="T52" s="16" t="s">
        <v>33</v>
      </c>
      <c r="U52" s="17">
        <f>'P J P R G'!D24</f>
        <v>6</v>
      </c>
      <c r="V52" s="18" t="s">
        <v>7</v>
      </c>
    </row>
    <row r="53" spans="3:22" ht="6" customHeight="1" x14ac:dyDescent="0.25"/>
    <row r="54" spans="3:22" x14ac:dyDescent="0.25">
      <c r="C54" s="16" t="s">
        <v>40</v>
      </c>
      <c r="D54" s="17">
        <f>'P J P R G'!U13</f>
        <v>800</v>
      </c>
      <c r="E54" s="18" t="s">
        <v>7</v>
      </c>
    </row>
    <row r="55" spans="3:22" ht="6" customHeight="1" x14ac:dyDescent="0.25"/>
    <row r="56" spans="3:22" x14ac:dyDescent="0.25">
      <c r="C56" s="16" t="s">
        <v>57</v>
      </c>
      <c r="D56" s="17">
        <f>D54+72</f>
        <v>872</v>
      </c>
      <c r="E56" s="18" t="s">
        <v>7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91A3CBD4-8EA9-435B-AE6B-B0CEDE02B08D}"/>
    <hyperlink ref="C73:D74" location="'P J P R G'!A1" display="Zurück" xr:uid="{DE5351FE-E7AF-4E65-B02A-97526D454464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7A4A5-8ED6-40F5-8F24-CBF754E9D7F2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28.64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210</v>
      </c>
      <c r="D19" s="33">
        <v>120</v>
      </c>
      <c r="E19" s="1" t="s">
        <v>7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D23" s="24">
        <v>30</v>
      </c>
      <c r="E23" s="1" t="s">
        <v>7</v>
      </c>
      <c r="F23" s="1" t="s">
        <v>192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7</v>
      </c>
      <c r="W25" s="5" t="s">
        <v>58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Running track, aluminum, anodized, pre-drilled, 2000 mm</v>
      </c>
    </row>
    <row r="30" spans="2:23" x14ac:dyDescent="0.25">
      <c r="B30" s="1" t="s">
        <v>174</v>
      </c>
      <c r="D30" s="33" t="s">
        <v>133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7</v>
      </c>
      <c r="W30" s="5" t="s">
        <v>60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 xml:space="preserve">
Set for mountable and demountable top track for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28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7</v>
      </c>
      <c r="W36" s="5" t="s">
        <v>51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7</v>
      </c>
      <c r="W38" s="5" t="s">
        <v>29</v>
      </c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right </v>
      </c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3"/>
      <c r="C42" s="74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8" priority="1">
      <formula>$H$17&gt;100</formula>
    </cfRule>
  </conditionalFormatting>
  <dataValidations count="8">
    <dataValidation type="whole" operator="greaterThan" allowBlank="1" showInputMessage="1" showErrorMessage="1" errorTitle="Flasches Mass" error="Muss min. 120 mm sein" sqref="D20" xr:uid="{5DEFBA88-C9B7-4E5F-BB45-B72A6B33EF7A}">
      <formula1>119</formula1>
    </dataValidation>
    <dataValidation type="whole" allowBlank="1" showInputMessage="1" showErrorMessage="1" errorTitle="Falsches Mass" error="Muss zwischen 750 und 1250 mm sein" sqref="D26" xr:uid="{DB0DA173-E2B1-4FDF-A53F-1AC54C83C755}">
      <formula1>6</formula1>
      <formula2>25</formula2>
    </dataValidation>
    <dataValidation allowBlank="1" showInputMessage="1" showErrorMessage="1" errorTitle="Flasches Mass" error="Muss zwischen 44 und 50 mm sein" sqref="D17" xr:uid="{D6EDA6DC-48D1-4EBF-9665-1B364949AD8E}"/>
    <dataValidation operator="greaterThan" allowBlank="1" showInputMessage="1" showErrorMessage="1" errorTitle="Flasches Mass" error="Muss min. 120 mm sein" sqref="D19" xr:uid="{F3ED27A2-8576-4145-9CAA-DAAEA605A953}"/>
    <dataValidation type="whole" allowBlank="1" showInputMessage="1" showErrorMessage="1" errorTitle="Flasches Mass" error="must be between 44 and 50 mm_x000a_(if smaller than 44 mm, use Hawa Porta Acoustics)" sqref="D15" xr:uid="{8B8BB1F4-354B-43D1-BB5B-9BA91D6CBE22}">
      <formula1>44</formula1>
      <formula2>50</formula2>
    </dataValidation>
    <dataValidation type="whole" allowBlank="1" showInputMessage="1" showErrorMessage="1" errorTitle="Falsches Mass" error="must be between 750 and 1250 mm" sqref="D11" xr:uid="{612480C8-9B83-4272-A679-7FBE6B65E3AE}">
      <formula1>750</formula1>
      <formula2>1250</formula2>
    </dataValidation>
    <dataValidation type="whole" allowBlank="1" showInputMessage="1" showErrorMessage="1" errorTitle="Flasches Mass" error="must be between 1500 and 2550 mm" sqref="D13" xr:uid="{AD3C232C-AE61-4AFF-88ED-67A22DD197C5}">
      <formula1>1500</formula1>
      <formula2>2550</formula2>
    </dataValidation>
    <dataValidation type="whole" allowBlank="1" showInputMessage="1" showErrorMessage="1" errorTitle="Falsches Mass" error="must be between 6 and 25 mm" sqref="D25" xr:uid="{3B54F15D-5720-4AFE-8056-5E93C128CA5D}">
      <formula1>6</formula1>
      <formula2>25</formula2>
    </dataValidation>
  </dataValidations>
  <hyperlinks>
    <hyperlink ref="B41:C42" location="Startseite!A1" display="Home" xr:uid="{A764777C-2AD4-45E1-A084-507F0331929E}"/>
    <hyperlink ref="B38:C39" location="'Art J P '!A1" display="Zurück" xr:uid="{5B3FC048-C136-4B1E-80B2-AD38EBB4FBB9}"/>
    <hyperlink ref="E38:F39" location="'16'!A1" display="Zum Plan " xr:uid="{6459F203-73D1-4FA4-902D-541A3A88C7E1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4384204-2820-4FEE-BFFF-063EFBC16804}">
          <x14:formula1>
            <xm:f>Daten!$B$2:$B$3</xm:f>
          </x14:formula1>
          <xm:sqref>D30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5EA86-F593-4AE6-87C7-0D966D6170DF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J P R T'!U23</f>
        <v>23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J P R T'!D13</f>
        <v>1500</v>
      </c>
      <c r="I8" s="18" t="s">
        <v>7</v>
      </c>
      <c r="AF8" s="22" t="s">
        <v>197</v>
      </c>
      <c r="AG8" s="22" t="s">
        <v>190</v>
      </c>
      <c r="AH8" s="22" t="s">
        <v>191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J P R T'!U11</f>
        <v>1432</v>
      </c>
      <c r="I10" s="18" t="s">
        <v>7</v>
      </c>
      <c r="AF10" s="21">
        <f>Daten!F2</f>
        <v>30427</v>
      </c>
      <c r="AG10" s="21">
        <v>1</v>
      </c>
      <c r="AH10" s="21" t="str">
        <f>Daten!G2</f>
        <v>Fitting Set Junior 100</v>
      </c>
      <c r="AI10" s="21"/>
      <c r="AJ10" s="21"/>
    </row>
    <row r="11" spans="6:36" x14ac:dyDescent="0.25">
      <c r="AF11" s="21">
        <f>'P J P R T'!V40</f>
        <v>30436</v>
      </c>
      <c r="AG11" s="21">
        <v>1</v>
      </c>
      <c r="AH11" s="21" t="str">
        <f>'P J P R T'!W40</f>
        <v xml:space="preserve">Hawa Acoustics XS right </v>
      </c>
      <c r="AI11" s="21"/>
      <c r="AJ11" s="21"/>
    </row>
    <row r="12" spans="6:36" x14ac:dyDescent="0.25">
      <c r="AF12" s="21"/>
      <c r="AG12" s="21"/>
      <c r="AH12" s="21" t="s">
        <v>193</v>
      </c>
      <c r="AI12" s="21">
        <f>'P J P R T'!U36</f>
        <v>775</v>
      </c>
      <c r="AJ12" s="21" t="s">
        <v>7</v>
      </c>
    </row>
    <row r="13" spans="6:36" x14ac:dyDescent="0.25">
      <c r="AF13" s="21"/>
      <c r="AG13" s="21"/>
      <c r="AH13" s="21" t="s">
        <v>194</v>
      </c>
      <c r="AI13" s="21">
        <f>'P J P R T'!U38</f>
        <v>820</v>
      </c>
      <c r="AJ13" s="21" t="s">
        <v>7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21">
        <f>'P J P R T'!V29</f>
        <v>10192</v>
      </c>
      <c r="AG15" s="21">
        <v>1</v>
      </c>
      <c r="AH15" s="21" t="str">
        <f>'P J P R T'!W29</f>
        <v>Running track, aluminum, anodized, pre-drilled, 2000 mm</v>
      </c>
      <c r="AI15" s="21"/>
      <c r="AJ15" s="21"/>
    </row>
    <row r="16" spans="6:36" x14ac:dyDescent="0.25">
      <c r="AF16" s="21">
        <f>'P J P R T'!V32</f>
        <v>25207</v>
      </c>
      <c r="AG16" s="21">
        <v>1</v>
      </c>
      <c r="AH16" s="21" t="str">
        <f>'P J P R T'!W32</f>
        <v xml:space="preserve">
Set for mountable and demountable top track for 2035 mm</v>
      </c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21">
        <f>IF('P J P R T'!D30="Ja",Daten!L22,0)</f>
        <v>0</v>
      </c>
      <c r="AG18" s="21">
        <f>IF('P J P R T'!D30="Ja",1,0)</f>
        <v>0</v>
      </c>
      <c r="AH18" s="21">
        <f>IF('P J P R T'!D30="Ja",Daten!M22,0)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J P R T'!U28</f>
        <v>1448</v>
      </c>
      <c r="E48" s="18" t="s">
        <v>7</v>
      </c>
    </row>
    <row r="49" spans="3:22" ht="6" customHeight="1" x14ac:dyDescent="0.25"/>
    <row r="51" spans="3:22" ht="6" customHeight="1" x14ac:dyDescent="0.25"/>
    <row r="52" spans="3:22" x14ac:dyDescent="0.25">
      <c r="C52" s="16" t="s">
        <v>31</v>
      </c>
      <c r="D52" s="17">
        <f>'P J P R T'!D11</f>
        <v>750</v>
      </c>
      <c r="E52" s="18" t="s">
        <v>7</v>
      </c>
      <c r="T52" s="16" t="s">
        <v>33</v>
      </c>
      <c r="U52" s="17">
        <f>'P J P R T'!D25</f>
        <v>6</v>
      </c>
      <c r="V52" s="18" t="s">
        <v>7</v>
      </c>
    </row>
    <row r="53" spans="3:22" ht="6" customHeight="1" x14ac:dyDescent="0.25"/>
    <row r="54" spans="3:22" x14ac:dyDescent="0.25">
      <c r="C54" s="16" t="s">
        <v>40</v>
      </c>
      <c r="D54" s="17">
        <f>'P J P R T'!U13</f>
        <v>800</v>
      </c>
      <c r="E54" s="18" t="s">
        <v>7</v>
      </c>
    </row>
    <row r="55" spans="3:22" ht="6" customHeight="1" x14ac:dyDescent="0.25"/>
    <row r="56" spans="3:22" x14ac:dyDescent="0.25">
      <c r="C56" s="16" t="s">
        <v>57</v>
      </c>
      <c r="D56" s="17">
        <f>D54+72-'P J P R T'!$D$19</f>
        <v>752</v>
      </c>
      <c r="E56" s="18" t="s">
        <v>7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mergeCells count="2">
    <mergeCell ref="C73:D74"/>
    <mergeCell ref="C76:D77"/>
  </mergeCells>
  <hyperlinks>
    <hyperlink ref="C76:D77" location="Startseite!A1" display="Home" xr:uid="{CD6FF69F-0176-4CAA-88E4-A697CAD15B15}"/>
    <hyperlink ref="C73:D74" location="'P J P R T'!A1" display="Zurück" xr:uid="{34496B01-91AF-4EBE-B8F9-CB28A0CD2DF3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7418A-5395-4521-8F08-80A7AFA706F4}">
  <sheetPr>
    <tabColor theme="3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200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88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K9:L18"/>
    <mergeCell ref="B3:L5"/>
    <mergeCell ref="B7:L7"/>
    <mergeCell ref="B20:C21"/>
    <mergeCell ref="B23:C24"/>
    <mergeCell ref="B9:C18"/>
    <mergeCell ref="E9:F18"/>
    <mergeCell ref="H9:I18"/>
  </mergeCells>
  <hyperlinks>
    <hyperlink ref="B23:C24" location="Startseite!A1" display="Home" xr:uid="{1041CDFB-5CCC-4FE1-9DA8-CBB63B916667}"/>
    <hyperlink ref="B20:C21" location="'Situation J'!A1" display="Zurück" xr:uid="{97D3571D-BE2A-4351-AE50-6AF23A848A75}"/>
    <hyperlink ref="B9:C18" location="'P J N L G'!A1" display="'P J N L G'!A1" xr:uid="{BF1B9EF1-FEA8-4148-B39C-5FE2922BE2F9}"/>
    <hyperlink ref="E9:F18" location="'P J N L T'!A1" display="'P J N L T'!A1" xr:uid="{5F1A2163-CBE4-4557-B7D6-441C13BDCEC1}"/>
    <hyperlink ref="H9:I18" location="'P J N R G '!A1" display="'P J N R G '!A1" xr:uid="{4124E84A-7A01-48C8-BF90-1DCE1F080A0D}"/>
    <hyperlink ref="K9:L18" location="'P J N R T '!A1" display="'P J N R T '!A1" xr:uid="{E70CB942-C13B-41ED-A6FB-7892FDE18682}"/>
  </hyperlink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CF8C-DA9F-4805-9430-A3570BAF0D3A}">
  <dimension ref="B1:Q37"/>
  <sheetViews>
    <sheetView zoomScale="85" zoomScaleNormal="85" workbookViewId="0"/>
  </sheetViews>
  <sheetFormatPr baseColWidth="10" defaultRowHeight="15" x14ac:dyDescent="0.25"/>
  <cols>
    <col min="1" max="6" width="11.42578125" style="36"/>
    <col min="7" max="7" width="27.140625" style="36" customWidth="1"/>
    <col min="8" max="9" width="11.42578125" style="36"/>
    <col min="10" max="10" width="33.28515625" style="36" customWidth="1"/>
    <col min="11" max="12" width="11.42578125" style="36"/>
    <col min="13" max="13" width="45.140625" style="36" customWidth="1"/>
    <col min="14" max="16384" width="11.42578125" style="36"/>
  </cols>
  <sheetData>
    <row r="1" spans="2:15" x14ac:dyDescent="0.25">
      <c r="B1" s="36" t="s">
        <v>131</v>
      </c>
      <c r="F1" s="36" t="s">
        <v>111</v>
      </c>
      <c r="L1" s="36" t="s">
        <v>161</v>
      </c>
    </row>
    <row r="2" spans="2:15" x14ac:dyDescent="0.25">
      <c r="B2" s="36" t="s">
        <v>132</v>
      </c>
      <c r="F2" s="35">
        <v>30427</v>
      </c>
      <c r="G2" s="37" t="s">
        <v>107</v>
      </c>
      <c r="L2" s="35">
        <v>27673</v>
      </c>
      <c r="M2" s="37" t="s">
        <v>136</v>
      </c>
      <c r="N2" s="36" t="s">
        <v>0</v>
      </c>
      <c r="O2" s="36" t="s">
        <v>134</v>
      </c>
    </row>
    <row r="3" spans="2:15" x14ac:dyDescent="0.25">
      <c r="B3" s="36" t="s">
        <v>133</v>
      </c>
      <c r="F3" s="35">
        <v>30430</v>
      </c>
      <c r="G3" s="37" t="s">
        <v>108</v>
      </c>
      <c r="L3" s="35">
        <v>30323</v>
      </c>
      <c r="M3" s="37" t="s">
        <v>137</v>
      </c>
      <c r="N3" s="36" t="s">
        <v>0</v>
      </c>
      <c r="O3" s="36" t="s">
        <v>134</v>
      </c>
    </row>
    <row r="4" spans="2:15" x14ac:dyDescent="0.25">
      <c r="F4" s="35">
        <v>30431</v>
      </c>
      <c r="G4" s="37" t="s">
        <v>109</v>
      </c>
      <c r="L4" s="35">
        <v>27672</v>
      </c>
      <c r="M4" s="37" t="s">
        <v>138</v>
      </c>
      <c r="N4" s="36" t="s">
        <v>0</v>
      </c>
      <c r="O4" s="36" t="s">
        <v>134</v>
      </c>
    </row>
    <row r="5" spans="2:15" x14ac:dyDescent="0.25">
      <c r="L5" s="35">
        <v>30434</v>
      </c>
      <c r="M5" s="37" t="s">
        <v>139</v>
      </c>
      <c r="N5" s="36" t="s">
        <v>0</v>
      </c>
    </row>
    <row r="6" spans="2:15" x14ac:dyDescent="0.25">
      <c r="B6" s="36" t="s">
        <v>65</v>
      </c>
      <c r="L6" s="35">
        <v>30435</v>
      </c>
      <c r="M6" s="37" t="s">
        <v>140</v>
      </c>
      <c r="N6" s="36" t="s">
        <v>0</v>
      </c>
    </row>
    <row r="7" spans="2:15" x14ac:dyDescent="0.25">
      <c r="B7" s="36" t="s">
        <v>66</v>
      </c>
      <c r="F7" s="36" t="s">
        <v>99</v>
      </c>
      <c r="I7" s="36" t="s">
        <v>100</v>
      </c>
    </row>
    <row r="8" spans="2:15" x14ac:dyDescent="0.25">
      <c r="D8" s="36" t="s">
        <v>110</v>
      </c>
      <c r="E8" s="36" t="s">
        <v>41</v>
      </c>
      <c r="F8" s="35">
        <v>30437</v>
      </c>
      <c r="G8" s="37" t="s">
        <v>94</v>
      </c>
      <c r="I8" s="35">
        <v>30436</v>
      </c>
      <c r="J8" s="37" t="s">
        <v>101</v>
      </c>
      <c r="L8" s="35">
        <v>27689</v>
      </c>
      <c r="M8" s="37" t="s">
        <v>141</v>
      </c>
      <c r="N8" s="36" t="s">
        <v>0</v>
      </c>
    </row>
    <row r="9" spans="2:15" x14ac:dyDescent="0.25">
      <c r="E9" s="36" t="s">
        <v>42</v>
      </c>
      <c r="F9" s="35">
        <v>30439</v>
      </c>
      <c r="G9" s="37" t="s">
        <v>95</v>
      </c>
      <c r="I9" s="35">
        <v>30438</v>
      </c>
      <c r="J9" s="37" t="s">
        <v>102</v>
      </c>
      <c r="L9" s="35">
        <v>30328</v>
      </c>
      <c r="M9" s="37" t="s">
        <v>142</v>
      </c>
      <c r="N9" s="36" t="s">
        <v>0</v>
      </c>
    </row>
    <row r="10" spans="2:15" x14ac:dyDescent="0.25">
      <c r="E10" s="36" t="s">
        <v>43</v>
      </c>
      <c r="F10" s="35">
        <v>30441</v>
      </c>
      <c r="G10" s="37" t="s">
        <v>96</v>
      </c>
      <c r="I10" s="35">
        <v>30440</v>
      </c>
      <c r="J10" s="37" t="s">
        <v>103</v>
      </c>
      <c r="L10" s="35">
        <v>27688</v>
      </c>
      <c r="M10" s="37" t="s">
        <v>143</v>
      </c>
      <c r="N10" s="36" t="s">
        <v>0</v>
      </c>
    </row>
    <row r="11" spans="2:15" x14ac:dyDescent="0.25">
      <c r="E11" s="36" t="s">
        <v>44</v>
      </c>
      <c r="F11" s="35">
        <v>30443</v>
      </c>
      <c r="G11" s="37" t="s">
        <v>97</v>
      </c>
      <c r="I11" s="35">
        <v>30442</v>
      </c>
      <c r="J11" s="37" t="s">
        <v>104</v>
      </c>
    </row>
    <row r="12" spans="2:15" x14ac:dyDescent="0.25">
      <c r="E12" s="36" t="s">
        <v>45</v>
      </c>
      <c r="F12" s="35">
        <v>30445</v>
      </c>
      <c r="G12" s="37" t="s">
        <v>98</v>
      </c>
      <c r="I12" s="35">
        <v>30444</v>
      </c>
      <c r="J12" s="37" t="s">
        <v>105</v>
      </c>
      <c r="L12" s="35">
        <v>10192</v>
      </c>
      <c r="M12" s="37" t="s">
        <v>144</v>
      </c>
      <c r="N12" s="36" t="s">
        <v>0</v>
      </c>
      <c r="O12" s="36" t="s">
        <v>135</v>
      </c>
    </row>
    <row r="13" spans="2:15" x14ac:dyDescent="0.25">
      <c r="L13" s="35">
        <v>10193</v>
      </c>
      <c r="M13" s="37" t="s">
        <v>145</v>
      </c>
      <c r="N13" s="36" t="s">
        <v>0</v>
      </c>
      <c r="O13" s="36" t="s">
        <v>135</v>
      </c>
    </row>
    <row r="14" spans="2:15" x14ac:dyDescent="0.25">
      <c r="L14" s="35">
        <v>10194</v>
      </c>
      <c r="M14" s="37" t="s">
        <v>146</v>
      </c>
      <c r="N14" s="36" t="s">
        <v>0</v>
      </c>
      <c r="O14" s="36" t="s">
        <v>135</v>
      </c>
    </row>
    <row r="15" spans="2:15" x14ac:dyDescent="0.25">
      <c r="F15" s="36" t="s">
        <v>106</v>
      </c>
      <c r="L15" s="35">
        <v>18532</v>
      </c>
      <c r="M15" s="37" t="s">
        <v>147</v>
      </c>
      <c r="N15" s="36" t="s">
        <v>0</v>
      </c>
      <c r="O15" s="36" t="s">
        <v>135</v>
      </c>
    </row>
    <row r="16" spans="2:15" ht="22.5" x14ac:dyDescent="0.25">
      <c r="F16" s="35">
        <v>30300</v>
      </c>
      <c r="G16" s="37" t="s">
        <v>112</v>
      </c>
    </row>
    <row r="17" spans="12:17" ht="17.25" customHeight="1" x14ac:dyDescent="0.25">
      <c r="L17" s="35">
        <v>25207</v>
      </c>
      <c r="M17" s="37" t="s">
        <v>152</v>
      </c>
      <c r="N17" s="36" t="s">
        <v>0</v>
      </c>
      <c r="O17" s="36" t="s">
        <v>59</v>
      </c>
    </row>
    <row r="18" spans="12:17" ht="22.5" x14ac:dyDescent="0.25">
      <c r="L18" s="35">
        <v>25371</v>
      </c>
      <c r="M18" s="37" t="s">
        <v>153</v>
      </c>
      <c r="N18" s="36" t="s">
        <v>0</v>
      </c>
      <c r="O18" s="36" t="s">
        <v>59</v>
      </c>
    </row>
    <row r="19" spans="12:17" ht="22.5" x14ac:dyDescent="0.25">
      <c r="L19" s="35">
        <v>25441</v>
      </c>
      <c r="M19" s="37" t="s">
        <v>154</v>
      </c>
      <c r="N19" s="36" t="s">
        <v>0</v>
      </c>
      <c r="O19" s="36" t="s">
        <v>59</v>
      </c>
    </row>
    <row r="22" spans="12:17" x14ac:dyDescent="0.25">
      <c r="L22" s="35">
        <v>25370</v>
      </c>
      <c r="M22" s="37" t="s">
        <v>160</v>
      </c>
      <c r="N22" s="36" t="s">
        <v>0</v>
      </c>
      <c r="O22" s="36" t="s">
        <v>59</v>
      </c>
    </row>
    <row r="24" spans="12:17" x14ac:dyDescent="0.25">
      <c r="L24" s="35" t="s">
        <v>67</v>
      </c>
      <c r="M24" s="38" t="s">
        <v>148</v>
      </c>
      <c r="N24" s="39" t="s">
        <v>1</v>
      </c>
      <c r="O24" s="39" t="s">
        <v>134</v>
      </c>
      <c r="P24" s="40"/>
      <c r="Q24" s="40"/>
    </row>
    <row r="25" spans="12:17" x14ac:dyDescent="0.25">
      <c r="L25" s="35" t="s">
        <v>68</v>
      </c>
      <c r="M25" s="38" t="s">
        <v>149</v>
      </c>
      <c r="N25" s="39" t="s">
        <v>1</v>
      </c>
      <c r="O25" s="39" t="s">
        <v>134</v>
      </c>
      <c r="P25" s="40"/>
      <c r="Q25" s="40"/>
    </row>
    <row r="26" spans="12:17" x14ac:dyDescent="0.25">
      <c r="M26" s="40"/>
      <c r="N26" s="40"/>
      <c r="O26" s="40"/>
      <c r="P26" s="40"/>
      <c r="Q26" s="40"/>
    </row>
    <row r="27" spans="12:17" x14ac:dyDescent="0.25">
      <c r="L27" s="35" t="s">
        <v>69</v>
      </c>
      <c r="M27" s="38" t="s">
        <v>150</v>
      </c>
      <c r="N27" s="39" t="s">
        <v>1</v>
      </c>
      <c r="O27" s="39" t="s">
        <v>134</v>
      </c>
      <c r="P27" s="40"/>
      <c r="Q27" s="40"/>
    </row>
    <row r="28" spans="12:17" x14ac:dyDescent="0.25">
      <c r="L28" s="35" t="s">
        <v>70</v>
      </c>
      <c r="M28" s="38" t="s">
        <v>151</v>
      </c>
      <c r="N28" s="39" t="s">
        <v>1</v>
      </c>
      <c r="O28" s="39" t="s">
        <v>134</v>
      </c>
      <c r="P28" s="40"/>
      <c r="Q28" s="40"/>
    </row>
    <row r="30" spans="12:17" x14ac:dyDescent="0.25">
      <c r="L30" s="35">
        <v>30485</v>
      </c>
      <c r="M30" s="38" t="s">
        <v>155</v>
      </c>
      <c r="N30" s="39" t="s">
        <v>1</v>
      </c>
      <c r="O30" s="39" t="s">
        <v>134</v>
      </c>
    </row>
    <row r="32" spans="12:17" x14ac:dyDescent="0.25">
      <c r="L32" s="35" t="s">
        <v>74</v>
      </c>
      <c r="M32" s="38" t="s">
        <v>156</v>
      </c>
      <c r="N32" s="39" t="s">
        <v>1</v>
      </c>
      <c r="O32" s="39" t="s">
        <v>59</v>
      </c>
    </row>
    <row r="33" spans="12:15" x14ac:dyDescent="0.25">
      <c r="L33" s="35" t="s">
        <v>75</v>
      </c>
      <c r="M33" s="38" t="s">
        <v>157</v>
      </c>
      <c r="N33" s="39" t="s">
        <v>1</v>
      </c>
      <c r="O33" s="39" t="s">
        <v>59</v>
      </c>
    </row>
    <row r="35" spans="12:15" x14ac:dyDescent="0.25">
      <c r="L35" s="35">
        <v>27760</v>
      </c>
      <c r="M35" s="38" t="s">
        <v>158</v>
      </c>
      <c r="N35" s="39" t="s">
        <v>1</v>
      </c>
      <c r="O35" s="39" t="s">
        <v>59</v>
      </c>
    </row>
    <row r="36" spans="12:15" x14ac:dyDescent="0.25">
      <c r="L36" s="35" t="s">
        <v>76</v>
      </c>
      <c r="M36" s="38" t="s">
        <v>159</v>
      </c>
      <c r="N36" s="39" t="s">
        <v>1</v>
      </c>
      <c r="O36" s="39" t="s">
        <v>59</v>
      </c>
    </row>
    <row r="37" spans="12:15" x14ac:dyDescent="0.25">
      <c r="N37" s="39"/>
    </row>
  </sheetData>
  <sheetProtection sheet="1" objects="1" scenarios="1"/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E80B-DFFC-448C-9B39-1462CDC52744}">
  <dimension ref="B3:H25"/>
  <sheetViews>
    <sheetView zoomScaleNormal="100" workbookViewId="0">
      <selection activeCell="B1" sqref="B1"/>
    </sheetView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2"/>
      <c r="C3" s="63"/>
      <c r="D3" s="63"/>
      <c r="E3" s="63"/>
      <c r="F3" s="63"/>
      <c r="G3" s="63"/>
      <c r="H3" s="64"/>
    </row>
    <row r="4" spans="2:8" x14ac:dyDescent="0.25">
      <c r="B4" s="65"/>
      <c r="C4" s="66"/>
      <c r="D4" s="66"/>
      <c r="E4" s="66"/>
      <c r="F4" s="66"/>
      <c r="G4" s="66"/>
      <c r="H4" s="67"/>
    </row>
    <row r="5" spans="2:8" x14ac:dyDescent="0.25">
      <c r="B5" s="68"/>
      <c r="C5" s="69"/>
      <c r="D5" s="69"/>
      <c r="E5" s="69"/>
      <c r="F5" s="69"/>
      <c r="G5" s="69"/>
      <c r="H5" s="70"/>
    </row>
    <row r="7" spans="2:8" x14ac:dyDescent="0.25">
      <c r="B7" s="84" t="s">
        <v>79</v>
      </c>
      <c r="C7" s="85"/>
      <c r="D7" s="86"/>
      <c r="F7" s="84" t="s">
        <v>80</v>
      </c>
      <c r="G7" s="85"/>
      <c r="H7" s="86"/>
    </row>
    <row r="9" spans="2:8" x14ac:dyDescent="0.25">
      <c r="B9" s="90" t="s">
        <v>63</v>
      </c>
      <c r="C9" s="91"/>
      <c r="D9" s="92"/>
      <c r="F9" s="90" t="s">
        <v>64</v>
      </c>
      <c r="G9" s="91"/>
      <c r="H9" s="92"/>
    </row>
    <row r="10" spans="2:8" x14ac:dyDescent="0.25">
      <c r="B10" s="93"/>
      <c r="C10" s="94"/>
      <c r="D10" s="95"/>
      <c r="F10" s="93"/>
      <c r="G10" s="94"/>
      <c r="H10" s="95"/>
    </row>
    <row r="11" spans="2:8" x14ac:dyDescent="0.25">
      <c r="B11" s="93"/>
      <c r="C11" s="94"/>
      <c r="D11" s="95"/>
      <c r="F11" s="93"/>
      <c r="G11" s="94"/>
      <c r="H11" s="95"/>
    </row>
    <row r="12" spans="2:8" x14ac:dyDescent="0.25">
      <c r="B12" s="93"/>
      <c r="C12" s="94"/>
      <c r="D12" s="95"/>
      <c r="F12" s="93"/>
      <c r="G12" s="94"/>
      <c r="H12" s="95"/>
    </row>
    <row r="13" spans="2:8" x14ac:dyDescent="0.25">
      <c r="B13" s="93"/>
      <c r="C13" s="94"/>
      <c r="D13" s="95"/>
      <c r="F13" s="93"/>
      <c r="G13" s="94"/>
      <c r="H13" s="95"/>
    </row>
    <row r="14" spans="2:8" x14ac:dyDescent="0.25">
      <c r="B14" s="93"/>
      <c r="C14" s="94"/>
      <c r="D14" s="95"/>
      <c r="F14" s="93"/>
      <c r="G14" s="94"/>
      <c r="H14" s="95"/>
    </row>
    <row r="15" spans="2:8" x14ac:dyDescent="0.25">
      <c r="B15" s="93"/>
      <c r="C15" s="94"/>
      <c r="D15" s="95"/>
      <c r="F15" s="93"/>
      <c r="G15" s="94"/>
      <c r="H15" s="95"/>
    </row>
    <row r="16" spans="2:8" x14ac:dyDescent="0.25">
      <c r="B16" s="93"/>
      <c r="C16" s="94"/>
      <c r="D16" s="95"/>
      <c r="F16" s="93"/>
      <c r="G16" s="94"/>
      <c r="H16" s="95"/>
    </row>
    <row r="17" spans="2:8" x14ac:dyDescent="0.25">
      <c r="B17" s="93"/>
      <c r="C17" s="94"/>
      <c r="D17" s="95"/>
      <c r="F17" s="93"/>
      <c r="G17" s="94"/>
      <c r="H17" s="95"/>
    </row>
    <row r="18" spans="2:8" x14ac:dyDescent="0.25">
      <c r="B18" s="93"/>
      <c r="C18" s="94"/>
      <c r="D18" s="95"/>
      <c r="F18" s="93"/>
      <c r="G18" s="94"/>
      <c r="H18" s="95"/>
    </row>
    <row r="19" spans="2:8" x14ac:dyDescent="0.25">
      <c r="B19" s="93"/>
      <c r="C19" s="94"/>
      <c r="D19" s="95"/>
      <c r="F19" s="93"/>
      <c r="G19" s="94"/>
      <c r="H19" s="95"/>
    </row>
    <row r="20" spans="2:8" x14ac:dyDescent="0.25">
      <c r="B20" s="93"/>
      <c r="C20" s="94"/>
      <c r="D20" s="95"/>
      <c r="F20" s="93"/>
      <c r="G20" s="94"/>
      <c r="H20" s="95"/>
    </row>
    <row r="21" spans="2:8" ht="44.25" customHeight="1" x14ac:dyDescent="0.25">
      <c r="B21" s="96"/>
      <c r="C21" s="97"/>
      <c r="D21" s="98"/>
      <c r="F21" s="96"/>
      <c r="G21" s="97"/>
      <c r="H21" s="98"/>
    </row>
    <row r="24" spans="2:8" x14ac:dyDescent="0.25">
      <c r="B24" s="71" t="s">
        <v>5</v>
      </c>
      <c r="C24" s="72"/>
    </row>
    <row r="25" spans="2:8" x14ac:dyDescent="0.25">
      <c r="B25" s="73"/>
      <c r="C25" s="74"/>
    </row>
  </sheetData>
  <sheetProtection sheet="1" objects="1" scenarios="1"/>
  <mergeCells count="6">
    <mergeCell ref="B24:C25"/>
    <mergeCell ref="B3:H5"/>
    <mergeCell ref="B7:D7"/>
    <mergeCell ref="F7:H7"/>
    <mergeCell ref="B9:D21"/>
    <mergeCell ref="F9:H21"/>
  </mergeCells>
  <hyperlinks>
    <hyperlink ref="B24:C25" location="Startseite!A1" display="Home" xr:uid="{558D91EF-33FA-4BB5-9A53-3261BCF2CF5C}"/>
    <hyperlink ref="B9:D21" location="'Situation P'!A1" display="'Situation P'!A1" xr:uid="{5F42524A-3CBA-4D76-B5DA-F96C5BC1C6E5}"/>
    <hyperlink ref="F9:H21" location="'Art P P'!A1" display="'Art P P'!A1" xr:uid="{104932BB-4C75-4175-92F0-DD56E14864B4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A2AE-0C21-4372-A4A1-77FA64F8EB1A}">
  <dimension ref="B3:L32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2"/>
      <c r="C3" s="63"/>
      <c r="D3" s="63"/>
      <c r="E3" s="63"/>
      <c r="F3" s="63"/>
      <c r="G3" s="63"/>
      <c r="H3" s="63"/>
      <c r="I3" s="63"/>
      <c r="J3" s="63"/>
      <c r="K3" s="63"/>
      <c r="L3" s="64"/>
    </row>
    <row r="4" spans="2:12" x14ac:dyDescent="0.25">
      <c r="B4" s="65"/>
      <c r="C4" s="66"/>
      <c r="D4" s="66"/>
      <c r="E4" s="66"/>
      <c r="F4" s="66"/>
      <c r="G4" s="66"/>
      <c r="H4" s="66"/>
      <c r="I4" s="66"/>
      <c r="J4" s="66"/>
      <c r="K4" s="66"/>
      <c r="L4" s="67"/>
    </row>
    <row r="5" spans="2:12" x14ac:dyDescent="0.25">
      <c r="B5" s="68"/>
      <c r="C5" s="69"/>
      <c r="D5" s="69"/>
      <c r="E5" s="69"/>
      <c r="F5" s="69"/>
      <c r="G5" s="69"/>
      <c r="H5" s="69"/>
      <c r="I5" s="69"/>
      <c r="J5" s="69"/>
      <c r="K5" s="69"/>
      <c r="L5" s="70"/>
    </row>
    <row r="7" spans="2:12" ht="18.75" x14ac:dyDescent="0.3">
      <c r="B7" s="87" t="s">
        <v>199</v>
      </c>
      <c r="C7" s="88"/>
      <c r="D7" s="88"/>
      <c r="E7" s="88"/>
      <c r="F7" s="88"/>
      <c r="G7" s="88"/>
      <c r="H7" s="88"/>
      <c r="I7" s="88"/>
      <c r="J7" s="88"/>
      <c r="K7" s="88"/>
      <c r="L7" s="89"/>
    </row>
    <row r="9" spans="2:12" x14ac:dyDescent="0.25">
      <c r="B9" s="11"/>
      <c r="C9" s="11"/>
      <c r="D9" s="11"/>
    </row>
    <row r="10" spans="2:12" x14ac:dyDescent="0.25">
      <c r="B10" s="90" t="s">
        <v>179</v>
      </c>
      <c r="C10" s="91"/>
      <c r="D10" s="92"/>
      <c r="F10" s="150" t="s">
        <v>82</v>
      </c>
      <c r="G10" s="91"/>
      <c r="H10" s="92"/>
      <c r="J10" s="150" t="s">
        <v>178</v>
      </c>
      <c r="K10" s="91"/>
      <c r="L10" s="92"/>
    </row>
    <row r="11" spans="2:12" x14ac:dyDescent="0.25">
      <c r="B11" s="93"/>
      <c r="C11" s="94"/>
      <c r="D11" s="95"/>
      <c r="F11" s="93"/>
      <c r="G11" s="94"/>
      <c r="H11" s="95"/>
      <c r="J11" s="93"/>
      <c r="K11" s="94"/>
      <c r="L11" s="95"/>
    </row>
    <row r="12" spans="2:12" x14ac:dyDescent="0.25">
      <c r="B12" s="93"/>
      <c r="C12" s="94"/>
      <c r="D12" s="95"/>
      <c r="F12" s="93"/>
      <c r="G12" s="94"/>
      <c r="H12" s="95"/>
      <c r="J12" s="93"/>
      <c r="K12" s="94"/>
      <c r="L12" s="95"/>
    </row>
    <row r="13" spans="2:12" x14ac:dyDescent="0.25">
      <c r="B13" s="93"/>
      <c r="C13" s="94"/>
      <c r="D13" s="95"/>
      <c r="F13" s="93"/>
      <c r="G13" s="94"/>
      <c r="H13" s="95"/>
      <c r="J13" s="93"/>
      <c r="K13" s="94"/>
      <c r="L13" s="95"/>
    </row>
    <row r="14" spans="2:12" x14ac:dyDescent="0.25">
      <c r="B14" s="93"/>
      <c r="C14" s="94"/>
      <c r="D14" s="95"/>
      <c r="F14" s="93"/>
      <c r="G14" s="94"/>
      <c r="H14" s="95"/>
      <c r="J14" s="93"/>
      <c r="K14" s="94"/>
      <c r="L14" s="95"/>
    </row>
    <row r="15" spans="2:12" x14ac:dyDescent="0.25">
      <c r="B15" s="93"/>
      <c r="C15" s="94"/>
      <c r="D15" s="95"/>
      <c r="F15" s="93"/>
      <c r="G15" s="94"/>
      <c r="H15" s="95"/>
      <c r="J15" s="93"/>
      <c r="K15" s="94"/>
      <c r="L15" s="95"/>
    </row>
    <row r="16" spans="2:12" x14ac:dyDescent="0.25">
      <c r="B16" s="93"/>
      <c r="C16" s="94"/>
      <c r="D16" s="95"/>
      <c r="F16" s="93"/>
      <c r="G16" s="94"/>
      <c r="H16" s="95"/>
      <c r="J16" s="93"/>
      <c r="K16" s="94"/>
      <c r="L16" s="95"/>
    </row>
    <row r="17" spans="2:12" x14ac:dyDescent="0.25">
      <c r="B17" s="93"/>
      <c r="C17" s="94"/>
      <c r="D17" s="95"/>
      <c r="F17" s="93"/>
      <c r="G17" s="94"/>
      <c r="H17" s="95"/>
      <c r="J17" s="93"/>
      <c r="K17" s="94"/>
      <c r="L17" s="95"/>
    </row>
    <row r="18" spans="2:12" x14ac:dyDescent="0.25">
      <c r="B18" s="93"/>
      <c r="C18" s="94"/>
      <c r="D18" s="95"/>
      <c r="F18" s="93"/>
      <c r="G18" s="94"/>
      <c r="H18" s="95"/>
      <c r="J18" s="93"/>
      <c r="K18" s="94"/>
      <c r="L18" s="95"/>
    </row>
    <row r="19" spans="2:12" x14ac:dyDescent="0.25">
      <c r="B19" s="93"/>
      <c r="C19" s="94"/>
      <c r="D19" s="95"/>
      <c r="F19" s="93"/>
      <c r="G19" s="94"/>
      <c r="H19" s="95"/>
      <c r="J19" s="93"/>
      <c r="K19" s="94"/>
      <c r="L19" s="95"/>
    </row>
    <row r="20" spans="2:12" x14ac:dyDescent="0.25">
      <c r="B20" s="93"/>
      <c r="C20" s="94"/>
      <c r="D20" s="95"/>
      <c r="F20" s="93"/>
      <c r="G20" s="94"/>
      <c r="H20" s="95"/>
      <c r="J20" s="93"/>
      <c r="K20" s="94"/>
      <c r="L20" s="95"/>
    </row>
    <row r="21" spans="2:12" x14ac:dyDescent="0.25">
      <c r="B21" s="93"/>
      <c r="C21" s="94"/>
      <c r="D21" s="95"/>
      <c r="F21" s="93"/>
      <c r="G21" s="94"/>
      <c r="H21" s="95"/>
      <c r="J21" s="93"/>
      <c r="K21" s="94"/>
      <c r="L21" s="95"/>
    </row>
    <row r="22" spans="2:12" x14ac:dyDescent="0.25">
      <c r="B22" s="93"/>
      <c r="C22" s="94"/>
      <c r="D22" s="95"/>
      <c r="F22" s="93"/>
      <c r="G22" s="94"/>
      <c r="H22" s="95"/>
      <c r="J22" s="93"/>
      <c r="K22" s="94"/>
      <c r="L22" s="95"/>
    </row>
    <row r="23" spans="2:12" x14ac:dyDescent="0.25">
      <c r="B23" s="93"/>
      <c r="C23" s="94"/>
      <c r="D23" s="95"/>
      <c r="F23" s="93"/>
      <c r="G23" s="94"/>
      <c r="H23" s="95"/>
      <c r="J23" s="93"/>
      <c r="K23" s="94"/>
      <c r="L23" s="95"/>
    </row>
    <row r="24" spans="2:12" x14ac:dyDescent="0.25">
      <c r="B24" s="93"/>
      <c r="C24" s="94"/>
      <c r="D24" s="95"/>
      <c r="F24" s="93"/>
      <c r="G24" s="94"/>
      <c r="H24" s="95"/>
      <c r="J24" s="93"/>
      <c r="K24" s="94"/>
      <c r="L24" s="95"/>
    </row>
    <row r="25" spans="2:12" x14ac:dyDescent="0.25">
      <c r="B25" s="93"/>
      <c r="C25" s="94"/>
      <c r="D25" s="95"/>
      <c r="F25" s="93"/>
      <c r="G25" s="94"/>
      <c r="H25" s="95"/>
      <c r="J25" s="93"/>
      <c r="K25" s="94"/>
      <c r="L25" s="95"/>
    </row>
    <row r="26" spans="2:12" x14ac:dyDescent="0.25">
      <c r="B26" s="96"/>
      <c r="C26" s="97"/>
      <c r="D26" s="98"/>
      <c r="F26" s="96"/>
      <c r="G26" s="97"/>
      <c r="H26" s="98"/>
      <c r="J26" s="96"/>
      <c r="K26" s="97"/>
      <c r="L26" s="98"/>
    </row>
    <row r="28" spans="2:12" x14ac:dyDescent="0.25">
      <c r="B28" s="71" t="s">
        <v>83</v>
      </c>
      <c r="C28" s="72"/>
    </row>
    <row r="29" spans="2:12" x14ac:dyDescent="0.25">
      <c r="B29" s="73"/>
      <c r="C29" s="74"/>
    </row>
    <row r="31" spans="2:12" x14ac:dyDescent="0.25">
      <c r="B31" s="71" t="s">
        <v>5</v>
      </c>
      <c r="C31" s="72"/>
    </row>
    <row r="32" spans="2:12" x14ac:dyDescent="0.25">
      <c r="B32" s="73"/>
      <c r="C32" s="74"/>
    </row>
  </sheetData>
  <sheetProtection sheet="1" objects="1" scenarios="1"/>
  <mergeCells count="7">
    <mergeCell ref="B31:C32"/>
    <mergeCell ref="B3:L5"/>
    <mergeCell ref="B7:L7"/>
    <mergeCell ref="B10:D26"/>
    <mergeCell ref="F10:H26"/>
    <mergeCell ref="J10:L26"/>
    <mergeCell ref="B28:C29"/>
  </mergeCells>
  <hyperlinks>
    <hyperlink ref="B31:C32" location="Startseite!A1" display="Home" xr:uid="{B04A8C7E-47D9-40D4-98C3-9F5A18F3B469}"/>
    <hyperlink ref="B28:C29" location="'P P'!A1" display="Zurück" xr:uid="{36F71C5F-B58D-444B-B43D-3A02C535512D}"/>
    <hyperlink ref="B10:D26" location="'Art P N '!A1" display="'Art P N '!A1" xr:uid="{A817C380-0E08-457C-89C7-94A78688C95C}"/>
    <hyperlink ref="F10:H26" location="'Art P B '!A1" display="Detail mit Blockzarge" xr:uid="{98410540-FE51-4ADB-87D0-8DC06A2ACE96}"/>
    <hyperlink ref="J10:L26" location="'Art P U '!A1" display="Detail mit Umfassungzarge" xr:uid="{D1F9F51F-CF8D-4254-B37A-FD4FDE705DF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A618-9236-48F0-9D7B-838463790636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200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88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DF21B8C2-594D-435B-AE39-DB4892A800E5}"/>
    <hyperlink ref="B20:C21" location="'Situation P'!A1" display="Zurück" xr:uid="{BC165D19-1B3B-4DEA-A9E0-29C5DDF83D2B}"/>
    <hyperlink ref="B9:C18" location="'P P N L G '!A1" display="'P P N L G '!A1" xr:uid="{B4451125-B99A-473A-9402-5758D5251207}"/>
    <hyperlink ref="E9:F18" location="'P P N L T '!A1" display="'P P N L T '!A1" xr:uid="{48FEE6EA-F0D4-4805-88D6-750D65DC894F}"/>
    <hyperlink ref="H9:I18" location="'P P N R G '!A1" display="'P P N R G '!A1" xr:uid="{17D025FC-A9C5-49C1-8573-5B9781769BB8}"/>
    <hyperlink ref="K9:L18" location="'P P N R T '!A1" display="'P P N R T '!A1" xr:uid="{88066FFA-DCBE-4210-A5F9-FBFEDC49853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7F17-635F-49BE-9990-689F9E6EA51D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182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32.692500000000003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41" t="s">
        <v>66</v>
      </c>
      <c r="F19" s="44" t="str">
        <f>IF(D19="Porta 100","maximum 100 Kg door weight",IF(D19="Porta 60","maximum 60 Kg door weight",0))</f>
        <v>maximum 100 Kg door weight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G20" s="151"/>
      <c r="H20" s="151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C23" s="1" t="s">
        <v>13</v>
      </c>
      <c r="D23" s="33">
        <v>30</v>
      </c>
      <c r="E23" s="1" t="s">
        <v>7</v>
      </c>
      <c r="F23" s="1" t="s">
        <v>16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7</v>
      </c>
      <c r="W25" s="5" t="s">
        <v>25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Running track, aluminum, anodized, pre-drilled 2500 mm</v>
      </c>
    </row>
    <row r="30" spans="2:23" x14ac:dyDescent="0.25">
      <c r="B30" s="1" t="s">
        <v>124</v>
      </c>
      <c r="D30" s="33" t="s">
        <v>132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47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28.5" customHeight="1" x14ac:dyDescent="0.25">
      <c r="B32" s="152" t="s">
        <v>180</v>
      </c>
      <c r="C32" s="153"/>
      <c r="D32" s="42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7</v>
      </c>
      <c r="W32" s="5" t="s">
        <v>46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7</v>
      </c>
      <c r="W34" s="5" t="s">
        <v>27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Clip-on panel, aluminum, anodized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.75" x14ac:dyDescent="0.25">
      <c r="B38" s="71" t="s">
        <v>83</v>
      </c>
      <c r="C38" s="72"/>
      <c r="D38" s="25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.75" x14ac:dyDescent="0.25">
      <c r="B39" s="73"/>
      <c r="C39" s="74"/>
      <c r="D39" s="25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28</v>
      </c>
      <c r="V40" s="5"/>
      <c r="W40" s="5"/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7</v>
      </c>
      <c r="W42" s="5" t="s">
        <v>51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7</v>
      </c>
      <c r="W44" s="5" t="s">
        <v>29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left</v>
      </c>
    </row>
    <row r="48" spans="2:23" x14ac:dyDescent="0.25">
      <c r="J48" s="19"/>
    </row>
  </sheetData>
  <sheetProtection sheet="1" objects="1" scenarios="1"/>
  <mergeCells count="10">
    <mergeCell ref="B41:C42"/>
    <mergeCell ref="B3:M5"/>
    <mergeCell ref="B7:M7"/>
    <mergeCell ref="B9:F9"/>
    <mergeCell ref="B21:F21"/>
    <mergeCell ref="B28:F28"/>
    <mergeCell ref="B38:C39"/>
    <mergeCell ref="E38:F39"/>
    <mergeCell ref="G20:H20"/>
    <mergeCell ref="B32:C32"/>
  </mergeCells>
  <dataValidations count="7">
    <dataValidation type="whole" allowBlank="1" showInputMessage="1" showErrorMessage="1" errorTitle="Falsches Mass" error="Muss zwischen 750 und 1250 mm sein" sqref="D26" xr:uid="{4784DD90-B685-4553-9CD1-CA6A245F4C21}">
      <formula1>6</formula1>
      <formula2>25</formula2>
    </dataValidation>
    <dataValidation allowBlank="1" showInputMessage="1" showErrorMessage="1" errorTitle="Flasches Mass" error="Muss zwischen 44 und 50 mm sein" sqref="D17" xr:uid="{5B8B7235-891B-4FD1-BF82-3DC0D00A46B6}"/>
    <dataValidation type="whole" allowBlank="1" showInputMessage="1" showErrorMessage="1" errorTitle="Flasches Mass" error="must be between 1500 and 2550 mm" sqref="D13" xr:uid="{16A56E7E-73F8-4DBA-B5A4-3E568C7EF369}">
      <formula1>1500</formula1>
      <formula2>2550</formula2>
    </dataValidation>
    <dataValidation type="whole" allowBlank="1" showInputMessage="1" showErrorMessage="1" errorTitle="Falsches Mass" error="must be between 750 and 1250 mm" sqref="D11" xr:uid="{10FB92B4-BFA0-4F79-A01E-BF48B430C790}">
      <formula1>750</formula1>
      <formula2>1250</formula2>
    </dataValidation>
    <dataValidation type="whole" allowBlank="1" showInputMessage="1" showErrorMessage="1" errorTitle="Flasches Mass" error="must be between 39 and 45 mm_x000a_" sqref="D15" xr:uid="{17972E4F-31E2-448D-AFDF-CB0C3A1278E2}">
      <formula1>39</formula1>
      <formula2>45</formula2>
    </dataValidation>
    <dataValidation type="whole" allowBlank="1" showInputMessage="1" showErrorMessage="1" errorTitle="Falsches Mass" error="must be between 6 and 25 mm" sqref="D25" xr:uid="{56FA8DD4-ADDB-46D0-B047-7264BEC32805}">
      <formula1>6</formula1>
      <formula2>25</formula2>
    </dataValidation>
    <dataValidation type="whole" allowBlank="1" showInputMessage="1" showErrorMessage="1" errorTitle="Falsches Mass" error="must be between 30 and 60 mm" sqref="D23" xr:uid="{10767EEB-6E9B-4C7D-8B46-D74B12EF1B9C}">
      <formula1>30</formula1>
      <formula2>60</formula2>
    </dataValidation>
  </dataValidations>
  <hyperlinks>
    <hyperlink ref="B41:C42" location="Startseite!A1" display="Home" xr:uid="{19C7E9A6-407C-4057-815D-5F2E5352CCAD}"/>
    <hyperlink ref="B38:C39" location="'Art P N '!A1" display="Zurück" xr:uid="{12F30211-075D-4FAC-81D0-B0CB963E7E6B}"/>
    <hyperlink ref="E38:F39" location="'21'!A1" display="Zum Plan " xr:uid="{64FAEBB1-3D8C-4B65-B059-A1915AC6ACE2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C0B2A4C-E7DF-44E5-AB8F-DAEDE3102EB6}">
          <x14:formula1>
            <xm:f>Daten!$B$2:$B$3</xm:f>
          </x14:formula1>
          <xm:sqref>D30 D32 D34</xm:sqref>
        </x14:dataValidation>
        <x14:dataValidation type="list" allowBlank="1" showInputMessage="1" showErrorMessage="1" xr:uid="{828A5352-6567-43B6-8013-D8A7A0C63B77}">
          <x14:formula1>
            <xm:f>Daten!$B$6:$B$7</xm:f>
          </x14:formula1>
          <xm:sqref>D19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07F5-0AF3-44C5-A163-E58503CA20D2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42578125" style="1" customWidth="1"/>
    <col min="4" max="5" width="11.42578125" style="1"/>
    <col min="6" max="6" width="12.5703125" style="1" customWidth="1"/>
    <col min="7" max="7" width="11.42578125" style="1"/>
    <col min="8" max="8" width="10.85546875" style="1" customWidth="1"/>
    <col min="9" max="9" width="4.5703125" style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N L G '!U23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N L G 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N L G '!U11</f>
        <v>1453</v>
      </c>
      <c r="I10" s="18" t="s">
        <v>7</v>
      </c>
      <c r="Z10" s="32">
        <f>IF('P P N L G '!D19="Porta 60",Daten!F4,IF('P P N L G '!D19="Porta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N L G '!V46</f>
        <v>30437</v>
      </c>
      <c r="AA11" s="21">
        <v>1</v>
      </c>
      <c r="AB11" s="21" t="str">
        <f>'P P N L G '!W46</f>
        <v>Hawa Acoustics XS left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N L G '!U42</f>
        <v>875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N L G '!U44</f>
        <v>895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N L G '!V29</f>
        <v>057.3112.250</v>
      </c>
      <c r="AA15" s="21">
        <v>1</v>
      </c>
      <c r="AB15" s="21" t="str">
        <f>'P P N L G '!W29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N L G '!V36</f>
        <v>057.3113.250</v>
      </c>
      <c r="AA18" s="21">
        <f>IF('P P N L G '!D30="JA",1,0)</f>
        <v>0</v>
      </c>
      <c r="AB18" s="21" t="str">
        <f>'P P N L G '!W36</f>
        <v>Clip-on panel, aluminum, anodized 2500 mm</v>
      </c>
      <c r="AC18" s="21"/>
      <c r="AD18" s="21"/>
    </row>
    <row r="19" spans="11:30" x14ac:dyDescent="0.25">
      <c r="Z19" s="32">
        <f>IF('P P N L G '!D32="JA",Daten!L30,0)</f>
        <v>0</v>
      </c>
      <c r="AA19" s="21">
        <f>IF('P P N L G '!D32="JA",1,0)</f>
        <v>0</v>
      </c>
      <c r="AB19" s="21">
        <f>IF('P P N L G '!D32="Ja",Daten!M30,0)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  <c r="T25" s="16" t="s">
        <v>36</v>
      </c>
      <c r="U25" s="17">
        <f>126-T48</f>
        <v>96</v>
      </c>
      <c r="V25" s="18" t="s">
        <v>7</v>
      </c>
    </row>
    <row r="48" spans="3:21" x14ac:dyDescent="0.25">
      <c r="C48" s="16" t="s">
        <v>34</v>
      </c>
      <c r="D48" s="17">
        <f>'P P N L G '!U28</f>
        <v>1680</v>
      </c>
      <c r="E48" s="18" t="s">
        <v>7</v>
      </c>
      <c r="K48" s="16" t="s">
        <v>31</v>
      </c>
      <c r="L48" s="17">
        <f>'P P N L G '!D11</f>
        <v>750</v>
      </c>
      <c r="M48" s="18" t="s">
        <v>7</v>
      </c>
      <c r="S48" s="16" t="s">
        <v>32</v>
      </c>
      <c r="T48" s="17">
        <f>'P P N L G '!D23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N L G '!U13</f>
        <v>900</v>
      </c>
      <c r="M50" s="18" t="s">
        <v>7</v>
      </c>
      <c r="S50" s="16" t="s">
        <v>33</v>
      </c>
      <c r="T50" s="17">
        <f>'P P N L G '!D25</f>
        <v>6</v>
      </c>
      <c r="U50" s="18" t="s">
        <v>7</v>
      </c>
    </row>
    <row r="62" spans="3:21" x14ac:dyDescent="0.25">
      <c r="C62" s="16" t="s">
        <v>119</v>
      </c>
      <c r="D62" s="17">
        <f>'P P N L G '!U32</f>
        <v>1680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H6+52</f>
        <v>61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84936BA3-D56A-4962-A22B-84E9B54310A9}"/>
    <hyperlink ref="C69:D70" location="'P P N L G '!A1" display="Zurück" xr:uid="{0C5FD2C8-4881-4241-9418-D6524A83003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8E1C-5CF7-4DEF-9877-B6F74980F6B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29.7865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33">
        <v>120</v>
      </c>
      <c r="E19" s="1" t="s">
        <v>7</v>
      </c>
      <c r="F19" s="1" t="s">
        <v>52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181</v>
      </c>
      <c r="D21" s="41" t="s">
        <v>66</v>
      </c>
      <c r="F21" s="44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91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Running track, aluminum, anodized, pre-drilled 2500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2" t="s">
        <v>180</v>
      </c>
      <c r="C34" s="153"/>
      <c r="D34" s="42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7</v>
      </c>
      <c r="W36" s="5" t="s">
        <v>71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Clip-on panel, aluminum, anodized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IF(U13&lt;931,Daten!F8,IF(U13&lt;1051,Daten!F9,IF(U13&lt;1181,Daten!F10,IF(U13&lt;1301,Daten!F11,Daten!F12))))</f>
        <v>30437</v>
      </c>
      <c r="W48" s="5" t="str">
        <f>IF(V48=30437,Daten!G8,IF(V48=30439,Daten!G9,IF(V48=30441,Daten!G10,IF(V48=30443,Daten!G11,Daten!G12))))</f>
        <v>Hawa Acoustics XS left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9">
    <dataValidation type="whole" operator="greaterThan" allowBlank="1" showInputMessage="1" showErrorMessage="1" errorTitle="Flasches Mass" error="Muss min. 120 mm sein" sqref="D20" xr:uid="{834DE3CE-602C-44AA-AAF0-C36DF0DF7E37}">
      <formula1>119</formula1>
    </dataValidation>
    <dataValidation allowBlank="1" showInputMessage="1" showErrorMessage="1" errorTitle="Flasches Mass" error="Muss zwischen 44 und 50 mm sein" sqref="D17:D18" xr:uid="{95C25979-5C00-4EBF-A5E8-087E598E4240}"/>
    <dataValidation type="whole" allowBlank="1" showInputMessage="1" showErrorMessage="1" errorTitle="Falsches Mass" error="Muss zwischen 750 und 1250 mm sein" sqref="D28" xr:uid="{01465F52-6AB6-4AAD-BF6A-8FB08524BA8D}">
      <formula1>6</formula1>
      <formula2>25</formula2>
    </dataValidation>
    <dataValidation type="whole" allowBlank="1" showInputMessage="1" showErrorMessage="1" errorTitle="Flasches Mass" error="must be between 39 and 45 mm_x000a_" sqref="D15" xr:uid="{444783EA-659C-4B47-A7AE-63AA87D4B7CD}">
      <formula1>39</formula1>
      <formula2>45</formula2>
    </dataValidation>
    <dataValidation type="whole" allowBlank="1" showInputMessage="1" showErrorMessage="1" errorTitle="Falsches Mass" error="must be between 750 and 1250 mm" sqref="D11" xr:uid="{26F047A7-7748-431F-A333-412A700F3E09}">
      <formula1>750</formula1>
      <formula2>1250</formula2>
    </dataValidation>
    <dataValidation type="whole" allowBlank="1" showInputMessage="1" showErrorMessage="1" errorTitle="Flasches Mass" error="must be between 1500 and 2550 mm" sqref="D13" xr:uid="{D7299449-2456-4FE4-8AF0-91AF9B421485}">
      <formula1>1500</formula1>
      <formula2>2550</formula2>
    </dataValidation>
    <dataValidation type="whole" operator="greaterThan" allowBlank="1" showInputMessage="1" showErrorMessage="1" errorTitle="Flasches Mass" error="Must be at least 120 mm" sqref="D19" xr:uid="{A7DF03DF-0A5E-406A-8A03-D8C4F608A1FA}">
      <formula1>119</formula1>
    </dataValidation>
    <dataValidation type="whole" allowBlank="1" showInputMessage="1" showErrorMessage="1" errorTitle="Falsches Mass" error="must be between 30 and 60 mm" sqref="D25" xr:uid="{2E6BC852-BF28-4943-8858-172FAD823C64}">
      <formula1>30</formula1>
      <formula2>60</formula2>
    </dataValidation>
    <dataValidation type="whole" allowBlank="1" showInputMessage="1" showErrorMessage="1" errorTitle="Falsches Mass" error="must be between 6 and 25 mm" sqref="D27" xr:uid="{50401E2E-92F2-4519-A69B-14BE7EBD797C}">
      <formula1>6</formula1>
      <formula2>25</formula2>
    </dataValidation>
  </dataValidations>
  <hyperlinks>
    <hyperlink ref="B43:C44" location="Startseite!A1" display="Home" xr:uid="{694091DD-68D6-4F48-BB79-FAAC5B7F8E4F}"/>
    <hyperlink ref="B40:C41" location="'Art P N '!A1" display="Zurück" xr:uid="{A8A96F0A-FE18-4EC5-97AF-33104C505D13}"/>
    <hyperlink ref="E40:F41" location="'22'!A1" display="Zum Plan " xr:uid="{4AC74CB2-9B10-4112-B646-66F3715063A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33BD2F-0C0D-4A81-B26B-89D3ADA35A6B}">
          <x14:formula1>
            <xm:f>Daten!$B$2:$B$3</xm:f>
          </x14:formula1>
          <xm:sqref>D32 D36 D34</xm:sqref>
        </x14:dataValidation>
        <x14:dataValidation type="list" allowBlank="1" showInputMessage="1" showErrorMessage="1" xr:uid="{D389FA57-ED1B-4FAA-8222-A69025EAEAA3}">
          <x14:formula1>
            <xm:f>Daten!$B$6:$B$7</xm:f>
          </x14:formula1>
          <xm:sqref>D21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10F3-995D-45F5-A7F6-2E3421838188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N L T '!U25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N L T 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N L T '!U11</f>
        <v>1453</v>
      </c>
      <c r="I10" s="18" t="s">
        <v>7</v>
      </c>
      <c r="Z10" s="32">
        <f>IF('P P N L T '!D21="Porta 60",Daten!F4,IF('P P N L T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N L T '!V48</f>
        <v>30437</v>
      </c>
      <c r="AA11" s="21">
        <v>1</v>
      </c>
      <c r="AB11" s="21" t="str">
        <f>'P P N L T '!W48</f>
        <v>Hawa Acoustics XS left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N L T '!U44</f>
        <v>795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N L T '!U46</f>
        <v>815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N L T '!V31</f>
        <v>057.3112.250</v>
      </c>
      <c r="AA15" s="21">
        <v>1</v>
      </c>
      <c r="AB15" s="21" t="str">
        <f>'P P N L T '!W31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N L T '!V38</f>
        <v>057.3113.250</v>
      </c>
      <c r="AA18" s="21">
        <f>IF('P P N L T '!D32="JA",1,0)</f>
        <v>0</v>
      </c>
      <c r="AB18" s="21" t="str">
        <f>'P P N L T '!W38</f>
        <v>Clip-on panel, aluminum, anodized 2500 mm</v>
      </c>
      <c r="AC18" s="21"/>
      <c r="AD18" s="21"/>
    </row>
    <row r="19" spans="11:30" x14ac:dyDescent="0.25">
      <c r="Z19" s="32">
        <f>IF('P P N L T '!D34="JA",Daten!L30,0)</f>
        <v>0</v>
      </c>
      <c r="AA19" s="21">
        <f>IF('P P N L T '!D34="JA",1,0)</f>
        <v>0</v>
      </c>
      <c r="AB19" s="21">
        <f>IF('P P N L T '!D34="Ja",Daten!M30,0)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</row>
    <row r="48" spans="3:21" x14ac:dyDescent="0.25">
      <c r="C48" s="16" t="s">
        <v>34</v>
      </c>
      <c r="D48" s="17">
        <f>'P P N L T '!U30</f>
        <v>1520</v>
      </c>
      <c r="E48" s="18" t="s">
        <v>7</v>
      </c>
      <c r="K48" s="16" t="s">
        <v>31</v>
      </c>
      <c r="L48" s="17">
        <f>'P P N L T '!D11</f>
        <v>750</v>
      </c>
      <c r="M48" s="18" t="s">
        <v>7</v>
      </c>
      <c r="S48" s="16" t="s">
        <v>32</v>
      </c>
      <c r="T48" s="17">
        <f>'P P N L T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N L T '!U13</f>
        <v>820</v>
      </c>
      <c r="M50" s="18" t="s">
        <v>7</v>
      </c>
      <c r="S50" s="16" t="s">
        <v>33</v>
      </c>
      <c r="T50" s="17">
        <f>'P P N L T '!D27</f>
        <v>6</v>
      </c>
      <c r="U50" s="18" t="s">
        <v>7</v>
      </c>
    </row>
    <row r="62" spans="3:21" x14ac:dyDescent="0.25">
      <c r="C62" s="16" t="s">
        <v>119</v>
      </c>
      <c r="D62" s="17">
        <f>'P P N L T '!U34</f>
        <v>1520</v>
      </c>
      <c r="E62" s="18" t="s">
        <v>7</v>
      </c>
      <c r="K62" s="16" t="s">
        <v>53</v>
      </c>
      <c r="L62" s="17">
        <f>'P P N L T '!D19</f>
        <v>120</v>
      </c>
      <c r="M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62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5C7944B8-7F98-4585-A20B-FC3DB8E2CF5E}"/>
    <hyperlink ref="C69:D70" location="'P P N L T '!A1" display="Zurück" xr:uid="{F8076936-9793-4AFD-9079-E42BD047BCE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B3B4-E35D-49C0-8293-8AB0F0905A2A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32.692500000000003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4" t="s">
        <v>181</v>
      </c>
      <c r="D19" s="41" t="s">
        <v>66</v>
      </c>
      <c r="F19" s="44" t="str">
        <f>IF(D19="Porta 100","maximum 100 Kg door weight",IF(D19="Porta 60","maximum 60 Kg door weight",0))</f>
        <v>maximum 100 Kg door weight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C23" s="1" t="s">
        <v>13</v>
      </c>
      <c r="D23" s="33">
        <v>30</v>
      </c>
      <c r="E23" s="1" t="s">
        <v>7</v>
      </c>
      <c r="F23" s="1" t="s">
        <v>16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7</v>
      </c>
      <c r="W25" s="5" t="s">
        <v>25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Running track, aluminum, anodized, pre-drilled 2500 mm</v>
      </c>
    </row>
    <row r="30" spans="2:23" x14ac:dyDescent="0.25">
      <c r="B30" s="1" t="s">
        <v>124</v>
      </c>
      <c r="D30" s="33" t="s">
        <v>132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47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30" customHeight="1" x14ac:dyDescent="0.25">
      <c r="B32" s="152" t="s">
        <v>180</v>
      </c>
      <c r="C32" s="153"/>
      <c r="D32" s="4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7</v>
      </c>
      <c r="W32" s="5" t="s">
        <v>46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7</v>
      </c>
      <c r="W34" s="5" t="s">
        <v>27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Clip-on panel, aluminum, anodized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28</v>
      </c>
      <c r="V40" s="5"/>
      <c r="W40" s="5"/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7</v>
      </c>
      <c r="W42" s="5" t="s">
        <v>51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7</v>
      </c>
      <c r="W44" s="5" t="s">
        <v>29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right </v>
      </c>
    </row>
    <row r="48" spans="2:23" x14ac:dyDescent="0.25">
      <c r="J48" s="19"/>
    </row>
  </sheetData>
  <sheetProtection sheet="1" objects="1" scenarios="1"/>
  <mergeCells count="9">
    <mergeCell ref="B41:C42"/>
    <mergeCell ref="B3:M5"/>
    <mergeCell ref="B7:M7"/>
    <mergeCell ref="B9:F9"/>
    <mergeCell ref="B21:F21"/>
    <mergeCell ref="B28:F28"/>
    <mergeCell ref="B38:C39"/>
    <mergeCell ref="E38:F39"/>
    <mergeCell ref="B32:C32"/>
  </mergeCells>
  <dataValidations count="7">
    <dataValidation allowBlank="1" showInputMessage="1" showErrorMessage="1" errorTitle="Flasches Mass" error="Muss zwischen 44 und 50 mm sein" sqref="D17:D18" xr:uid="{1CE1F893-4943-4685-B2EA-EF5F0C7DD483}"/>
    <dataValidation type="whole" allowBlank="1" showInputMessage="1" showErrorMessage="1" errorTitle="Falsches Mass" error="Muss zwischen 750 und 1250 mm sein" sqref="D26" xr:uid="{D378F371-7466-4587-B0CD-7B1FFB650BA4}">
      <formula1>6</formula1>
      <formula2>25</formula2>
    </dataValidation>
    <dataValidation type="whole" allowBlank="1" showInputMessage="1" showErrorMessage="1" errorTitle="Flasches Mass" error="must be between 1500 and 2550 mm" sqref="D13" xr:uid="{019662C7-029E-4D10-A810-6FBEAA020BBA}">
      <formula1>1500</formula1>
      <formula2>2550</formula2>
    </dataValidation>
    <dataValidation type="whole" allowBlank="1" showInputMessage="1" showErrorMessage="1" errorTitle="Falsches Mass" error="must be between 750 and 1250 mm" sqref="D11" xr:uid="{2CEF66D4-6BBC-44EE-999E-2F4ACC38842E}">
      <formula1>750</formula1>
      <formula2>1250</formula2>
    </dataValidation>
    <dataValidation type="whole" allowBlank="1" showInputMessage="1" showErrorMessage="1" errorTitle="Flasches Mass" error="must be between 39 and 45 mm_x000a_" sqref="D15" xr:uid="{C0C4D965-BBA8-4AED-9A67-70D665EB1F76}">
      <formula1>39</formula1>
      <formula2>45</formula2>
    </dataValidation>
    <dataValidation type="whole" allowBlank="1" showInputMessage="1" showErrorMessage="1" errorTitle="Falsches Mass" error="must be between 6 and 25 mm" sqref="D25" xr:uid="{1596AB4A-CF28-4166-A33C-96F937C9E004}">
      <formula1>6</formula1>
      <formula2>25</formula2>
    </dataValidation>
    <dataValidation type="whole" allowBlank="1" showInputMessage="1" showErrorMessage="1" errorTitle="Falsches Mass" error="must be between 30 and 60 mm" sqref="D23" xr:uid="{FA844F71-0085-49F6-A43D-0D248C62D7B5}">
      <formula1>30</formula1>
      <formula2>60</formula2>
    </dataValidation>
  </dataValidations>
  <hyperlinks>
    <hyperlink ref="B41:C42" location="Startseite!A1" display="Home" xr:uid="{4213326B-105E-424A-8F02-676BA0AE7D12}"/>
    <hyperlink ref="B38:C39" location="'Art P N '!A1" display="Zurück" xr:uid="{1AFA221F-50CD-4475-8665-1A30E10A2654}"/>
    <hyperlink ref="E38:F39" location="'27'!A1" display="Zum Plan " xr:uid="{C35445A8-251C-4F06-AA4F-AA9D2F46874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59FACCC0-7D1E-454F-9D04-F9D95F17FD46}">
          <x14:formula1>
            <xm:f>Daten!$B$2:$B$3</xm:f>
          </x14:formula1>
          <xm:sqref>D30 D34 D32</xm:sqref>
        </x14:dataValidation>
        <x14:dataValidation type="list" allowBlank="1" showInputMessage="1" showErrorMessage="1" xr:uid="{B158DB83-B8A2-480C-A2E4-CEB366F36E24}">
          <x14:formula1>
            <xm:f>Daten!$B$6:$B$7</xm:f>
          </x14:formula1>
          <xm:sqref>D19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D19E-FCCC-4BDB-8AC8-80BA911AD41C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.85546875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N R G '!U23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N R G 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N R G '!U11</f>
        <v>1453</v>
      </c>
      <c r="I10" s="18" t="s">
        <v>7</v>
      </c>
      <c r="Z10" s="32">
        <f>IF('P P N R G '!D19="Porta 60",Daten!F4,IF('P P N R G '!D19="Porta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N R G '!V46</f>
        <v>30436</v>
      </c>
      <c r="AA11" s="21">
        <v>1</v>
      </c>
      <c r="AB11" s="21" t="str">
        <f>'P P N R G '!W46</f>
        <v xml:space="preserve">Hawa Acoustics XS right 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N R G '!U42</f>
        <v>875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N R G '!U44</f>
        <v>895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N R G '!V29</f>
        <v>057.3112.250</v>
      </c>
      <c r="AA15" s="21">
        <v>1</v>
      </c>
      <c r="AB15" s="21" t="str">
        <f>'P P N R G '!W29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N R G '!V36</f>
        <v>057.3113.250</v>
      </c>
      <c r="AA18" s="21">
        <f>IF('P P N R G '!D30="JA",1,0)</f>
        <v>0</v>
      </c>
      <c r="AB18" s="21" t="str">
        <f>'P P N R G '!W36</f>
        <v>Clip-on panel, aluminum, anodized 2500 mm</v>
      </c>
      <c r="AC18" s="21"/>
      <c r="AD18" s="21"/>
    </row>
    <row r="19" spans="11:30" x14ac:dyDescent="0.25">
      <c r="Z19" s="32">
        <f>IF('P P N R G '!D32="JA",Daten!L30,0)</f>
        <v>0</v>
      </c>
      <c r="AA19" s="21">
        <f>IF('P P N R G '!D32="JA",1,0)</f>
        <v>0</v>
      </c>
      <c r="AB19" s="21">
        <f>IF('P P N R G '!D32="Ja",Daten!M30,0)</f>
        <v>0</v>
      </c>
      <c r="AC19" s="21"/>
      <c r="AD19" s="21"/>
    </row>
    <row r="25" spans="11:30" x14ac:dyDescent="0.25">
      <c r="K25" s="16" t="s">
        <v>61</v>
      </c>
      <c r="L25" s="17">
        <f>126-T48</f>
        <v>96</v>
      </c>
      <c r="M25" s="17" t="s">
        <v>7</v>
      </c>
      <c r="N25" s="18"/>
      <c r="T25" s="16" t="s">
        <v>62</v>
      </c>
      <c r="U25" s="17">
        <f>T48-10</f>
        <v>20</v>
      </c>
      <c r="V25" s="18" t="s">
        <v>7</v>
      </c>
    </row>
    <row r="48" spans="3:21" x14ac:dyDescent="0.25">
      <c r="C48" s="16" t="s">
        <v>34</v>
      </c>
      <c r="D48" s="17">
        <f>'P P N R G '!U25</f>
        <v>1680</v>
      </c>
      <c r="E48" s="18" t="s">
        <v>7</v>
      </c>
      <c r="K48" s="16" t="s">
        <v>31</v>
      </c>
      <c r="L48" s="17">
        <f>'P P N R G '!D11</f>
        <v>750</v>
      </c>
      <c r="M48" s="18" t="s">
        <v>7</v>
      </c>
      <c r="S48" s="16" t="s">
        <v>32</v>
      </c>
      <c r="T48" s="17">
        <f>'P P N R G '!D23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N R G '!U13</f>
        <v>900</v>
      </c>
      <c r="M50" s="18" t="s">
        <v>7</v>
      </c>
      <c r="S50" s="16" t="s">
        <v>33</v>
      </c>
      <c r="T50" s="17">
        <f>'P P N R G '!D25</f>
        <v>6</v>
      </c>
      <c r="U50" s="18" t="s">
        <v>7</v>
      </c>
    </row>
    <row r="62" spans="3:21" x14ac:dyDescent="0.25">
      <c r="C62" s="16" t="s">
        <v>119</v>
      </c>
      <c r="D62" s="17">
        <f>'P P N R G '!U32</f>
        <v>1680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62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mergeCells count="2">
    <mergeCell ref="C69:D70"/>
    <mergeCell ref="C72:D73"/>
  </mergeCells>
  <hyperlinks>
    <hyperlink ref="C72:D73" location="Startseite!A1" display="Home" xr:uid="{70D6A733-5B72-490C-BE19-9AD93BB4317B}"/>
    <hyperlink ref="C69:D70" location="'P P N R G '!A1" display="Zurück" xr:uid="{45B910CE-3FAD-4CC1-82B7-6EEF91EFCF4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4483-55C4-4C72-A284-B8061195A4AB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84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44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32.49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x14ac:dyDescent="0.25">
      <c r="B20" s="127" t="s">
        <v>91</v>
      </c>
      <c r="C20" s="128"/>
      <c r="D20" s="128"/>
      <c r="E20" s="128"/>
      <c r="F20" s="129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7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118</v>
      </c>
      <c r="C22" s="1" t="s">
        <v>13</v>
      </c>
      <c r="D22" s="33">
        <v>30</v>
      </c>
      <c r="E22" s="1" t="s">
        <v>7</v>
      </c>
      <c r="F22" s="1" t="s">
        <v>16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7</v>
      </c>
      <c r="W22" s="5" t="s">
        <v>39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117</v>
      </c>
      <c r="C24" s="1" t="s">
        <v>15</v>
      </c>
      <c r="D24" s="33">
        <v>6</v>
      </c>
      <c r="E24" s="1" t="s">
        <v>7</v>
      </c>
      <c r="F24" s="1" t="s">
        <v>14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7</v>
      </c>
      <c r="W24" s="5" t="s">
        <v>25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26</v>
      </c>
      <c r="V26" s="5"/>
      <c r="W26" s="5"/>
    </row>
    <row r="27" spans="2:23" x14ac:dyDescent="0.25">
      <c r="B27" s="127" t="s">
        <v>92</v>
      </c>
      <c r="C27" s="128"/>
      <c r="D27" s="128"/>
      <c r="E27" s="128"/>
      <c r="F27" s="129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Running track, anodized, pre-drilled 2000 mm</v>
      </c>
    </row>
    <row r="29" spans="2:23" x14ac:dyDescent="0.25">
      <c r="B29" s="1" t="s">
        <v>124</v>
      </c>
      <c r="D29" s="33" t="s">
        <v>132</v>
      </c>
      <c r="F29" s="1" t="s">
        <v>93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47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115</v>
      </c>
      <c r="D31" s="33" t="s">
        <v>132</v>
      </c>
      <c r="F31" s="1" t="s">
        <v>93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7</v>
      </c>
      <c r="W31" s="5" t="s">
        <v>46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116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7</v>
      </c>
      <c r="W33" s="5" t="s">
        <v>71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Clip-on panel 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1" t="s">
        <v>83</v>
      </c>
      <c r="C37" s="72"/>
      <c r="E37" s="71" t="s">
        <v>114</v>
      </c>
      <c r="F37" s="72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3"/>
      <c r="C38" s="74"/>
      <c r="E38" s="73"/>
      <c r="F38" s="74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28</v>
      </c>
      <c r="V39" s="5"/>
      <c r="W39" s="5"/>
    </row>
    <row r="40" spans="2:23" ht="6" customHeight="1" x14ac:dyDescent="0.25">
      <c r="B40" s="71" t="s">
        <v>5</v>
      </c>
      <c r="C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7</v>
      </c>
      <c r="W41" s="5" t="s">
        <v>51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7</v>
      </c>
      <c r="W43" s="5" t="s">
        <v>29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IF(U13&lt;931,Daten!F8,IF(U13&lt;1051,Daten!F9,IF(U13&lt;1181,Daten!F10,IF(U13&lt;1301,Daten!F11,Daten!F12))))</f>
        <v>30437</v>
      </c>
      <c r="W45" s="5" t="str">
        <f>IF(V45=30437,Daten!G8,IF(V45=30439,Daten!G9,IF(V45=30441,Daten!G10,IF(V45=30443,Daten!G11,Daten!G12))))</f>
        <v>Hawa Acoustics XS left</v>
      </c>
    </row>
    <row r="47" spans="2:23" x14ac:dyDescent="0.25">
      <c r="J47" s="19"/>
    </row>
  </sheetData>
  <sheetProtection sheet="1" objects="1" scenarios="1"/>
  <mergeCells count="8">
    <mergeCell ref="B3:M5"/>
    <mergeCell ref="B7:M7"/>
    <mergeCell ref="B40:C41"/>
    <mergeCell ref="B9:F9"/>
    <mergeCell ref="B20:F20"/>
    <mergeCell ref="B27:F27"/>
    <mergeCell ref="B37:C38"/>
    <mergeCell ref="E37:F38"/>
  </mergeCells>
  <conditionalFormatting sqref="H17">
    <cfRule type="expression" dxfId="31" priority="1">
      <formula>$H$17&gt;100</formula>
    </cfRule>
  </conditionalFormatting>
  <dataValidations count="7">
    <dataValidation type="whole" allowBlank="1" showInputMessage="1" showErrorMessage="1" errorTitle="Falsches Mass" error="must be between 750 and 1250 mm" sqref="D11" xr:uid="{2186EDFB-7F30-4A73-89A4-4EA1F18B6D28}">
      <formula1>750</formula1>
      <formula2>1250</formula2>
    </dataValidation>
    <dataValidation type="whole" allowBlank="1" showInputMessage="1" showErrorMessage="1" errorTitle="Flasches Mass" error="must be between 1500 and 2550 mm" sqref="D13" xr:uid="{5F75BB29-8764-4402-AAAC-3084E1F0B3AE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5" xr:uid="{7A09F8CC-E008-434F-93AE-4D829F7A77DE}">
      <formula1>44</formula1>
      <formula2>50</formula2>
    </dataValidation>
    <dataValidation allowBlank="1" showInputMessage="1" showErrorMessage="1" errorTitle="Flasches Mass" error="Muss zwischen 44 und 50 mm sein" sqref="D17" xr:uid="{C0871537-8E09-46C6-ACEC-E2AAC60DDBF9}"/>
    <dataValidation type="whole" allowBlank="1" showInputMessage="1" showErrorMessage="1" errorTitle="Falsches Mass" error="Muss zwischen 750 und 1250 mm sein" sqref="D25" xr:uid="{47493D5D-9FAF-41CD-9B0E-177130B5BA5C}">
      <formula1>6</formula1>
      <formula2>25</formula2>
    </dataValidation>
    <dataValidation type="whole" allowBlank="1" showInputMessage="1" showErrorMessage="1" errorTitle="Falsches Mass" error="must be between 30 and 60 mm" sqref="D22" xr:uid="{10FAEC07-CD5E-44BC-A144-F8F7CF6B42C7}">
      <formula1>30</formula1>
      <formula2>60</formula2>
    </dataValidation>
    <dataValidation type="whole" allowBlank="1" showInputMessage="1" showErrorMessage="1" errorTitle="Falsches Mass" error="must be between 6 and 25 mm" sqref="D24" xr:uid="{2CCA59FA-CC2A-4391-95A9-AD3E34314EA3}">
      <formula1>6</formula1>
      <formula2>25</formula2>
    </dataValidation>
  </dataValidations>
  <hyperlinks>
    <hyperlink ref="B40:C41" location="Startseite!A1" display="Home" xr:uid="{39A87743-A50D-4E21-BF59-E284A97AC262}"/>
    <hyperlink ref="B37:C38" location="'Art J N'!A1" display="Zurück" xr:uid="{A8621EA8-AE70-4D0D-BC81-05F06917BA00}"/>
    <hyperlink ref="E37:F38" location="'1'!A1" display="Zurück" xr:uid="{DEC0AB1A-649B-4515-B363-DF26FBA29CAD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6557EEA-63E0-4D0A-A509-C3724D20054E}">
          <x14:formula1>
            <xm:f>Daten!$B$2:$B$3</xm:f>
          </x14:formula1>
          <xm:sqref>D29 D31 D33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9CA9-ABDE-46A5-871F-65DA316EBDE2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29.7865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33">
        <v>120</v>
      </c>
      <c r="E19" s="1" t="s">
        <v>7</v>
      </c>
      <c r="F19" s="1" t="s">
        <v>52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181</v>
      </c>
      <c r="D21" s="41" t="s">
        <v>66</v>
      </c>
      <c r="F21" s="44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91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Running track, aluminum, anodized, pre-drilled 2500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2" t="s">
        <v>180</v>
      </c>
      <c r="C34" s="153"/>
      <c r="D34" s="42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7</v>
      </c>
      <c r="W36" s="5" t="s">
        <v>27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Clip-on panel, aluminum, anodized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128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IF(U13&lt;931,Daten!I8,IF(U13&lt;1051,Daten!I9,IF(U13&lt;1181,Daten!I10,IF(U13&lt;1301,Daten!I11,Daten!I12))))</f>
        <v>30436</v>
      </c>
      <c r="W48" s="5" t="str">
        <f>IF(V48=30436,Daten!J8,IF(V48=30438,Daten!J9,IF(V48=30440,Daten!J10,IF(V48=30442,Daten!J11,Daten!J12))))</f>
        <v xml:space="preserve">Hawa Acoustics XS right 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9">
    <dataValidation type="whole" allowBlank="1" showInputMessage="1" showErrorMessage="1" errorTitle="Falsches Mass" error="Muss zwischen 750 und 1250 mm sein" sqref="D28" xr:uid="{0A998B22-EDDE-4240-8457-2A817438EBF8}">
      <formula1>6</formula1>
      <formula2>25</formula2>
    </dataValidation>
    <dataValidation allowBlank="1" showInputMessage="1" showErrorMessage="1" errorTitle="Flasches Mass" error="Muss zwischen 44 und 50 mm sein" sqref="D17:D18" xr:uid="{4147823D-CC90-4E25-827E-BD2337051BED}"/>
    <dataValidation type="whole" operator="greaterThan" allowBlank="1" showInputMessage="1" showErrorMessage="1" errorTitle="Flasches Mass" error="Muss min. 120 mm sein" sqref="D20" xr:uid="{D1E5832C-3025-4DFF-8A1D-A86DDFB7AB0A}">
      <formula1>119</formula1>
    </dataValidation>
    <dataValidation type="whole" allowBlank="1" showInputMessage="1" showErrorMessage="1" errorTitle="Flasches Mass" error="must be between 39 and 45 mm_x000a_" sqref="D15" xr:uid="{620F56BA-7E65-407A-A4E8-E71F0617E448}">
      <formula1>39</formula1>
      <formula2>45</formula2>
    </dataValidation>
    <dataValidation type="whole" allowBlank="1" showInputMessage="1" showErrorMessage="1" errorTitle="Falsches Mass" error="must be between 750 and 1250 mm" sqref="D11" xr:uid="{CC35EBF0-09E2-487C-A63B-0B6BB2ABBC16}">
      <formula1>750</formula1>
      <formula2>1250</formula2>
    </dataValidation>
    <dataValidation type="whole" allowBlank="1" showInputMessage="1" showErrorMessage="1" errorTitle="Flasches Mass" error="must be between 1500 and 2550 mm" sqref="D13" xr:uid="{D1251056-28CC-43EB-BAA3-2D0873F6937A}">
      <formula1>1500</formula1>
      <formula2>2550</formula2>
    </dataValidation>
    <dataValidation type="whole" operator="greaterThan" allowBlank="1" showInputMessage="1" showErrorMessage="1" errorTitle="Flasches Mass" error="Must be at least 120 mm" sqref="D19" xr:uid="{A95F7E19-23BC-4A49-BD2E-828F0A362DAD}">
      <formula1>119</formula1>
    </dataValidation>
    <dataValidation type="whole" allowBlank="1" showInputMessage="1" showErrorMessage="1" errorTitle="Falsches Mass" error="must be between 30 and 60 mm" sqref="D25" xr:uid="{F38EE8A3-E093-4E86-8C1C-97CBC6C457A0}">
      <formula1>30</formula1>
      <formula2>60</formula2>
    </dataValidation>
    <dataValidation type="whole" allowBlank="1" showInputMessage="1" showErrorMessage="1" errorTitle="Falsches Mass" error="must be between 6 and 25 mm" sqref="D27" xr:uid="{0BBF7B44-78B9-418E-850D-6820B3E91314}">
      <formula1>6</formula1>
      <formula2>25</formula2>
    </dataValidation>
  </dataValidations>
  <hyperlinks>
    <hyperlink ref="B43:C44" location="Startseite!A1" display="Home" xr:uid="{DE59588D-4D2A-42DC-A252-0E5207D7AF99}"/>
    <hyperlink ref="B40:C41" location="'Art P N '!A1" display="Zurück" xr:uid="{2A9BA91B-99A1-47AB-BA99-6194395131C2}"/>
    <hyperlink ref="E40:F41" location="'8'!A1" display="Zum Plan " xr:uid="{5EE1929D-2FA4-49EB-9D05-371EF22BD9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4EF3EE87-6909-49F8-A851-46891D461BCC}">
          <x14:formula1>
            <xm:f>Daten!$B$2:$B$3</xm:f>
          </x14:formula1>
          <xm:sqref>D32 D36 D34</xm:sqref>
        </x14:dataValidation>
        <x14:dataValidation type="list" allowBlank="1" showInputMessage="1" showErrorMessage="1" xr:uid="{F2A52176-5F66-4834-BE5C-7D9AD62D7AC9}">
          <x14:formula1>
            <xm:f>Daten!$B$6:$B$7</xm:f>
          </x14:formula1>
          <xm:sqref>D21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6CE8-2115-4512-B36A-ED69C6009307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N R T '!U25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N R T '!D13</f>
        <v>1500</v>
      </c>
      <c r="I8" s="18" t="s">
        <v>7</v>
      </c>
      <c r="Z8" s="22" t="s">
        <v>189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N R T '!U11</f>
        <v>1453</v>
      </c>
      <c r="I10" s="18" t="s">
        <v>7</v>
      </c>
      <c r="Z10" s="32">
        <f>IF('P P N R T '!D21="Porta 60",Daten!F4,IF('P P N R T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N R T '!V48</f>
        <v>30436</v>
      </c>
      <c r="AA11" s="21">
        <v>1</v>
      </c>
      <c r="AB11" s="21" t="str">
        <f>'P P N R T '!W48</f>
        <v xml:space="preserve">Hawa Acoustics XS right 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N R T '!U44</f>
        <v>795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N R T '!U46</f>
        <v>815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N R T '!V31</f>
        <v>057.3112.250</v>
      </c>
      <c r="AA15" s="21">
        <v>1</v>
      </c>
      <c r="AB15" s="21" t="str">
        <f>'P P N R T '!W31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32" t="str">
        <f>'P P N R T '!V38</f>
        <v>057.3113.250</v>
      </c>
      <c r="AA18" s="21">
        <f>IF('P P N R T '!D32="JA",1,0)</f>
        <v>0</v>
      </c>
      <c r="AB18" s="21" t="str">
        <f>'P P N R T '!W38</f>
        <v>Clip-on panel, aluminum, anodized 2500 mm</v>
      </c>
      <c r="AC18" s="21"/>
      <c r="AD18" s="21"/>
    </row>
    <row r="19" spans="19:30" x14ac:dyDescent="0.25">
      <c r="Z19" s="32">
        <f>IF('P P N R T '!D34="JA",Daten!L30,0)</f>
        <v>0</v>
      </c>
      <c r="AA19" s="21">
        <f>IF('P P N R T '!D34="JA",1,0)</f>
        <v>0</v>
      </c>
      <c r="AB19" s="21">
        <f>IF('P P N R T '!D34="Ja",Daten!M30,0)</f>
        <v>0</v>
      </c>
      <c r="AC19" s="21"/>
      <c r="AD19" s="21"/>
    </row>
    <row r="25" spans="19:30" x14ac:dyDescent="0.25">
      <c r="S25" s="16" t="s">
        <v>35</v>
      </c>
      <c r="T25" s="17">
        <f>T48-10</f>
        <v>20</v>
      </c>
      <c r="U25" s="18" t="s">
        <v>7</v>
      </c>
    </row>
    <row r="48" spans="3:21" x14ac:dyDescent="0.25">
      <c r="C48" s="16" t="s">
        <v>34</v>
      </c>
      <c r="D48" s="17">
        <f>'P P N R T '!U30</f>
        <v>1520</v>
      </c>
      <c r="E48" s="18" t="s">
        <v>7</v>
      </c>
      <c r="K48" s="16" t="s">
        <v>31</v>
      </c>
      <c r="L48" s="17">
        <f>'P P N R T '!D11</f>
        <v>750</v>
      </c>
      <c r="M48" s="18" t="s">
        <v>7</v>
      </c>
      <c r="S48" s="16" t="s">
        <v>32</v>
      </c>
      <c r="T48" s="17">
        <f>'P P N R T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N R T '!U13</f>
        <v>820</v>
      </c>
      <c r="M50" s="18" t="s">
        <v>7</v>
      </c>
      <c r="S50" s="16" t="s">
        <v>33</v>
      </c>
      <c r="T50" s="17">
        <f>'P P N R T '!D27</f>
        <v>6</v>
      </c>
      <c r="U50" s="18" t="s">
        <v>7</v>
      </c>
    </row>
    <row r="62" spans="3:21" x14ac:dyDescent="0.25">
      <c r="C62" s="16" t="s">
        <v>119</v>
      </c>
      <c r="D62" s="17">
        <f>'P P N R T '!U34</f>
        <v>1520</v>
      </c>
      <c r="E62" s="18" t="s">
        <v>7</v>
      </c>
      <c r="K62" s="16" t="s">
        <v>53</v>
      </c>
      <c r="L62" s="17">
        <f>'P P N R T '!D19</f>
        <v>120</v>
      </c>
      <c r="M62" s="18" t="s">
        <v>7</v>
      </c>
    </row>
    <row r="63" spans="3:21" ht="6" customHeight="1" x14ac:dyDescent="0.25"/>
    <row r="64" spans="3:21" ht="6" customHeight="1" x14ac:dyDescent="0.25"/>
    <row r="65" spans="3:5" x14ac:dyDescent="0.25">
      <c r="C65" s="16" t="s">
        <v>205</v>
      </c>
      <c r="D65" s="17">
        <f>H6+53</f>
        <v>62</v>
      </c>
      <c r="E65" s="18" t="s">
        <v>7</v>
      </c>
    </row>
    <row r="70" spans="3:5" x14ac:dyDescent="0.25">
      <c r="C70" s="71" t="s">
        <v>83</v>
      </c>
      <c r="D70" s="72"/>
    </row>
    <row r="71" spans="3:5" x14ac:dyDescent="0.25">
      <c r="C71" s="73"/>
      <c r="D71" s="74"/>
    </row>
    <row r="73" spans="3:5" x14ac:dyDescent="0.25">
      <c r="C73" s="71" t="s">
        <v>5</v>
      </c>
      <c r="D73" s="72"/>
    </row>
    <row r="74" spans="3:5" x14ac:dyDescent="0.25">
      <c r="C74" s="73"/>
      <c r="D74" s="74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3D7EF249-E44D-47A2-90BF-1C71BAD31F33}"/>
    <hyperlink ref="C70:D71" location="'P J N R T '!A1" display="Zurück" xr:uid="{77101C0B-26A5-4205-98B7-AE4D2C2CACA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D195-1966-4A37-A94C-0651CC960D38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211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88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64C8368E-920F-43EB-A0C3-2AC5B00B9C94}"/>
    <hyperlink ref="B20:C21" location="'Situation P'!A1" display="Zurück" xr:uid="{EDD0AD8B-6E87-4976-8DDA-D75D648ADA68}"/>
    <hyperlink ref="B9:C18" location="'P P B L G '!A1" display="'P P B L G '!A1" xr:uid="{5057755F-B76A-4A4E-86FE-A063D281113F}"/>
    <hyperlink ref="E9:F18" location="'P P B L T '!A1" display="'P P B L T '!A1" xr:uid="{5CED815E-09DC-4221-8A19-F51E298F0818}"/>
    <hyperlink ref="H9:I18" location="'P P B R G '!A1" display="'P P B R G '!A1" xr:uid="{6DBA0072-1D5D-4028-9321-C9552A0E385C}"/>
    <hyperlink ref="K9:L18" location="'P P B R T '!A1" display="'P P B R T '!A1" xr:uid="{A3EC3A53-8A1D-4DC5-8F27-7329E08418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F16A-0872-416D-8EE7-44EF68316471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125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D13+D25+6+U23</f>
        <v>1567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34.200000000000003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1"/>
      <c r="H22" s="151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183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Running track, aluminum, anodized, pre-drilled 2500 mm</v>
      </c>
    </row>
    <row r="32" spans="2:23" x14ac:dyDescent="0.25">
      <c r="B32" s="1" t="s">
        <v>124</v>
      </c>
      <c r="D32" s="33" t="s">
        <v>133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28.5" customHeight="1" x14ac:dyDescent="0.25">
      <c r="B34" s="152" t="s">
        <v>180</v>
      </c>
      <c r="C34" s="153"/>
      <c r="D34" s="42" t="s">
        <v>133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7</v>
      </c>
      <c r="W36" s="5" t="s">
        <v>27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Clip-on panel, aluminum, anodized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.75" x14ac:dyDescent="0.25">
      <c r="B40" s="71" t="s">
        <v>83</v>
      </c>
      <c r="C40" s="72"/>
      <c r="D40" s="25"/>
      <c r="E40" s="71" t="s">
        <v>128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3"/>
      <c r="C41" s="74"/>
      <c r="D41" s="25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left</v>
      </c>
    </row>
    <row r="50" spans="10:10" x14ac:dyDescent="0.25">
      <c r="J50" s="19"/>
    </row>
  </sheetData>
  <sheetProtection sheet="1" objects="1" scenarios="1"/>
  <mergeCells count="10">
    <mergeCell ref="B34:C34"/>
    <mergeCell ref="B40:C41"/>
    <mergeCell ref="E40:F41"/>
    <mergeCell ref="B43:C44"/>
    <mergeCell ref="B3:M5"/>
    <mergeCell ref="B7:M7"/>
    <mergeCell ref="B9:F9"/>
    <mergeCell ref="G22:H22"/>
    <mergeCell ref="B23:F23"/>
    <mergeCell ref="B30:F30"/>
  </mergeCells>
  <conditionalFormatting sqref="D15">
    <cfRule type="expression" dxfId="7" priority="1">
      <formula>$D$15&gt;2550</formula>
    </cfRule>
  </conditionalFormatting>
  <dataValidations count="8">
    <dataValidation type="whole" allowBlank="1" showInputMessage="1" showErrorMessage="1" errorTitle="Flasches Mass" error="Muss zwischen 1500 und 2550 mm sein" sqref="D15" xr:uid="{6527FF5E-518D-4CAF-AA68-46EF3D9220A0}">
      <formula1>1500</formula1>
      <formula2>2550</formula2>
    </dataValidation>
    <dataValidation allowBlank="1" showInputMessage="1" showErrorMessage="1" errorTitle="Flasches Mass" error="Muss zwischen 44 und 50 mm sein" sqref="D19" xr:uid="{65591152-484D-4951-9BE6-B3A05CF7F95F}"/>
    <dataValidation type="whole" allowBlank="1" showInputMessage="1" showErrorMessage="1" errorTitle="Falsches Mass" error="Muss zwischen 750 und 1250 mm sein" sqref="D28" xr:uid="{48FBE82C-E3A3-4819-96EB-AC309F08A7DD}">
      <formula1>6</formula1>
      <formula2>25</formula2>
    </dataValidation>
    <dataValidation type="whole" allowBlank="1" showInputMessage="1" showErrorMessage="1" errorTitle="Flasches Mass" error="must be between 1500 and 2550 mm" sqref="D13" xr:uid="{38AA403B-9BF8-463A-9E68-5FF2D7423636}">
      <formula1>1500</formula1>
      <formula2>2550</formula2>
    </dataValidation>
    <dataValidation type="whole" allowBlank="1" showInputMessage="1" showErrorMessage="1" errorTitle="Falsches Mass" error="must be between 750 and 1250 mm" sqref="D11" xr:uid="{2374BFEC-FCA3-4372-9325-3DF105F0C29E}">
      <formula1>750</formula1>
      <formula2>1250</formula2>
    </dataValidation>
    <dataValidation type="whole" allowBlank="1" showInputMessage="1" showErrorMessage="1" errorTitle="Flasches Mass" error="must be between 39 and 45 mm_x000a_" sqref="D17" xr:uid="{826E898D-90DD-48FD-98C0-A80E1031C4D6}">
      <formula1>39</formula1>
      <formula2>45</formula2>
    </dataValidation>
    <dataValidation type="whole" allowBlank="1" showInputMessage="1" showErrorMessage="1" errorTitle="Falsches Mass" error="must be between 6 and 25 mm" sqref="D27" xr:uid="{A24AB567-4C31-4128-AEFC-A7ECF23477E5}">
      <formula1>6</formula1>
      <formula2>25</formula2>
    </dataValidation>
    <dataValidation type="whole" allowBlank="1" showInputMessage="1" showErrorMessage="1" errorTitle="Falsches Mass" error="must be between 30 and 60 mm" sqref="D25" xr:uid="{35E2DB7D-DD4A-4A1B-ADFB-90193F4D56DF}">
      <formula1>30</formula1>
      <formula2>60</formula2>
    </dataValidation>
  </dataValidations>
  <hyperlinks>
    <hyperlink ref="B43:C44" location="Startseite!A1" display="Home" xr:uid="{81E31AF4-FF68-46A5-9E68-0CD6606F2A30}"/>
    <hyperlink ref="B40:C41" location="'Art P B '!A1" display="Zurück" xr:uid="{9BCBE7EE-A5C4-431F-901E-7A090324E6F1}"/>
    <hyperlink ref="E40:F41" location="'23'!A1" display="Zum Plan " xr:uid="{1B828896-36B5-4B67-90D1-8C55D9A0EC3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932936-86E8-4B49-ABB1-5D2E8DA8A72E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2E4BC8F7-5306-4A98-8EB2-C5F3487FB98A}">
          <x14:formula1>
            <xm:f>Daten!$B$2:$B$3</xm:f>
          </x14:formula1>
          <xm:sqref>D32 D34 D36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07B1B-7B29-4231-B326-2F0D6AF4B49A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8554687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B L G '!U25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B L G '!D15</f>
        <v>1567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B L G '!U11</f>
        <v>1520</v>
      </c>
      <c r="I10" s="18" t="s">
        <v>7</v>
      </c>
      <c r="Z10" s="32">
        <f>IF('P P B L G '!D21="Porta 60",Daten!F4,IF('P P B L G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B L G '!V48</f>
        <v>30437</v>
      </c>
      <c r="AA11" s="21">
        <v>1</v>
      </c>
      <c r="AB11" s="21" t="str">
        <f>'P P B L G '!W48</f>
        <v>Hawa Acoustics XS left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B L G '!U44</f>
        <v>875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B L G '!U46</f>
        <v>895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B L G '!V31</f>
        <v>057.3112.250</v>
      </c>
      <c r="AA15" s="21">
        <v>1</v>
      </c>
      <c r="AB15" s="21" t="str">
        <f>'P P B L G '!W31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B L G '!V38</f>
        <v>057.3113.250</v>
      </c>
      <c r="AA18" s="21">
        <f>IF('P P B L G '!D32="JA",1,0)</f>
        <v>0</v>
      </c>
      <c r="AB18" s="21" t="str">
        <f>'P P B L G '!W38</f>
        <v>Clip-on panel, aluminum, anodized 2500 mm</v>
      </c>
      <c r="AC18" s="21"/>
      <c r="AD18" s="21"/>
    </row>
    <row r="19" spans="11:30" x14ac:dyDescent="0.25">
      <c r="Z19" s="32">
        <f>IF('P P B L G '!D34="JA",Daten!L30,0)</f>
        <v>0</v>
      </c>
      <c r="AA19" s="21">
        <f>IF('P P B L G '!D34="JA",1,0)</f>
        <v>0</v>
      </c>
      <c r="AB19" s="21">
        <f>IF('P P B L G '!D34="Ja",Daten!M30,0)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  <c r="T25" s="16" t="s">
        <v>36</v>
      </c>
      <c r="U25" s="17">
        <f>126-T48</f>
        <v>96</v>
      </c>
      <c r="V25" s="18" t="s">
        <v>7</v>
      </c>
    </row>
    <row r="48" spans="3:21" x14ac:dyDescent="0.25">
      <c r="C48" s="16" t="s">
        <v>34</v>
      </c>
      <c r="D48" s="17">
        <f>'P P B L G '!U30</f>
        <v>1680</v>
      </c>
      <c r="E48" s="18" t="s">
        <v>7</v>
      </c>
      <c r="K48" s="16" t="s">
        <v>31</v>
      </c>
      <c r="L48" s="17">
        <f>'P P B L G '!D11</f>
        <v>750</v>
      </c>
      <c r="M48" s="18" t="s">
        <v>7</v>
      </c>
      <c r="S48" s="16" t="s">
        <v>32</v>
      </c>
      <c r="T48" s="17">
        <f>'P P B L G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B L G '!U15</f>
        <v>900</v>
      </c>
      <c r="M50" s="18" t="s">
        <v>7</v>
      </c>
      <c r="S50" s="16" t="s">
        <v>33</v>
      </c>
      <c r="T50" s="17">
        <f>'P P B L G '!D27</f>
        <v>6</v>
      </c>
      <c r="U50" s="18" t="s">
        <v>7</v>
      </c>
    </row>
    <row r="62" spans="3:21" x14ac:dyDescent="0.25">
      <c r="C62" s="16" t="s">
        <v>119</v>
      </c>
      <c r="D62" s="17">
        <f>'P P B L G '!U34</f>
        <v>1680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H6+52</f>
        <v>61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C35515CA-1272-4ED4-8C72-7FCF7961EF27}"/>
    <hyperlink ref="C69:D70" location="'P P B L G '!A1" display="Zurück" xr:uid="{9F21359E-FF73-4694-AD77-1A52A634D540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4719-7B32-41E9-B42B-0D6C75DB94C2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D13+D27+6+U25</f>
        <v>1567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31.16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5" t="s">
        <v>181</v>
      </c>
      <c r="D23" s="41" t="s">
        <v>66</v>
      </c>
      <c r="F23" s="45" t="str">
        <f>IF(D23="Porta 100","maximum 100 Kg door weight",IF(D23="Porta 60","maximum 60 Kg door weight",0))</f>
        <v>maximum 100 Kg door weight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24</v>
      </c>
      <c r="V24" s="5"/>
      <c r="W24" s="5"/>
    </row>
    <row r="25" spans="2:23" x14ac:dyDescent="0.25">
      <c r="B25" s="127" t="s">
        <v>165</v>
      </c>
      <c r="C25" s="128"/>
      <c r="D25" s="128"/>
      <c r="E25" s="128"/>
      <c r="F25" s="129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7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118</v>
      </c>
      <c r="C27" s="1" t="s">
        <v>13</v>
      </c>
      <c r="D27" s="33">
        <v>30</v>
      </c>
      <c r="E27" s="1" t="s">
        <v>7</v>
      </c>
      <c r="F27" s="1" t="s">
        <v>16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7</v>
      </c>
      <c r="W27" s="5" t="s">
        <v>39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117</v>
      </c>
      <c r="C29" s="1" t="s">
        <v>15</v>
      </c>
      <c r="D29" s="33">
        <v>6</v>
      </c>
      <c r="E29" s="1" t="s">
        <v>7</v>
      </c>
      <c r="F29" s="1" t="s">
        <v>14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7</v>
      </c>
      <c r="W29" s="5" t="s">
        <v>25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26</v>
      </c>
      <c r="V31" s="5"/>
      <c r="W31" s="5"/>
    </row>
    <row r="32" spans="2:23" x14ac:dyDescent="0.25">
      <c r="B32" s="127" t="s">
        <v>92</v>
      </c>
      <c r="C32" s="128"/>
      <c r="D32" s="128"/>
      <c r="E32" s="128"/>
      <c r="F32" s="1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7</v>
      </c>
      <c r="W32" s="5" t="s">
        <v>25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Running track, aluminum, anodized, pre-drilled 2500 mm</v>
      </c>
    </row>
    <row r="34" spans="2:23" x14ac:dyDescent="0.25">
      <c r="B34" s="1" t="s">
        <v>124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47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2" t="s">
        <v>180</v>
      </c>
      <c r="C36" s="153"/>
      <c r="D36" s="42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7</v>
      </c>
      <c r="W36" s="5" t="s">
        <v>46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7</v>
      </c>
      <c r="W38" s="5" t="s">
        <v>71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Clip-on panel, aluminum, anodized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1" t="s">
        <v>83</v>
      </c>
      <c r="C42" s="72"/>
      <c r="E42" s="71" t="s">
        <v>114</v>
      </c>
      <c r="F42" s="72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3"/>
      <c r="C43" s="74"/>
      <c r="E43" s="73"/>
      <c r="F43" s="74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28</v>
      </c>
      <c r="V44" s="5"/>
      <c r="W44" s="5"/>
    </row>
    <row r="45" spans="2:23" ht="6" customHeight="1" x14ac:dyDescent="0.25">
      <c r="B45" s="71" t="s">
        <v>5</v>
      </c>
      <c r="C45" s="72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3"/>
      <c r="C46" s="74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7</v>
      </c>
      <c r="W46" s="5" t="s">
        <v>51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7</v>
      </c>
      <c r="W48" s="5" t="s">
        <v>29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IF(U15&lt;931,Daten!F8,IF(U15&lt;1051,Daten!F9,IF(U15&lt;1181,Daten!F10,IF(U15&lt;1301,Daten!F11,Daten!F12))))</f>
        <v>30437</v>
      </c>
      <c r="W50" s="5" t="str">
        <f>IF(V50=30437,Daten!G8,IF(V50=30439,Daten!G9,IF(V50=30441,Daten!G10,IF(V50=30443,Daten!G11,Daten!G12))))</f>
        <v>Hawa Acoustics XS left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6" priority="1">
      <formula>$D$15&gt;2550</formula>
    </cfRule>
  </conditionalFormatting>
  <dataValidations count="10">
    <dataValidation type="whole" allowBlank="1" showInputMessage="1" showErrorMessage="1" errorTitle="Falsches Mass" error="Muss zwischen 750 und 1250 mm sein" sqref="D30" xr:uid="{6DE6FB43-41D9-4A48-B875-AD0764CEDD27}">
      <formula1>6</formula1>
      <formula2>25</formula2>
    </dataValidation>
    <dataValidation allowBlank="1" showInputMessage="1" showErrorMessage="1" errorTitle="Flasches Mass" error="Muss zwischen 44 und 50 mm sein" sqref="D19:D20" xr:uid="{C29E9D9F-16D0-4BA3-BEFF-4F09392663DC}"/>
    <dataValidation type="whole" allowBlank="1" showInputMessage="1" showErrorMessage="1" errorTitle="Flasches Mass" error="Muss zwischen 1500 und 2550 mm sein" sqref="D15" xr:uid="{748789E1-85B7-4013-B37E-C584FB723560}">
      <formula1>1500</formula1>
      <formula2>2550</formula2>
    </dataValidation>
    <dataValidation type="whole" operator="greaterThan" allowBlank="1" showInputMessage="1" showErrorMessage="1" errorTitle="Flasches Mass" error="Muss min. 120 mm sein" sqref="D22" xr:uid="{BBC939C7-BC8E-479D-9F59-65F7D4AA27B7}">
      <formula1>119</formula1>
    </dataValidation>
    <dataValidation type="whole" allowBlank="1" showInputMessage="1" showErrorMessage="1" errorTitle="Falsches Mass" error="must be between 750 and 1250 mm" sqref="D11" xr:uid="{13B1A9D0-21BB-46A5-A9CA-0201ACE74DBD}">
      <formula1>750</formula1>
      <formula2>1250</formula2>
    </dataValidation>
    <dataValidation type="whole" allowBlank="1" showInputMessage="1" showErrorMessage="1" errorTitle="Flasches Mass" error="must be between 1500 and 2550 mm" sqref="D13" xr:uid="{0F54ED7E-45B7-4734-8048-BC4B199BA6A0}">
      <formula1>1500</formula1>
      <formula2>2550</formula2>
    </dataValidation>
    <dataValidation type="whole" allowBlank="1" showInputMessage="1" showErrorMessage="1" errorTitle="Flasches Mass" error="must be between 39 and 45 mm_x000a_" sqref="D17" xr:uid="{6559043F-D996-4A7E-B40B-1956BD735C0F}">
      <formula1>39</formula1>
      <formula2>45</formula2>
    </dataValidation>
    <dataValidation type="whole" operator="greaterThan" allowBlank="1" showInputMessage="1" showErrorMessage="1" errorTitle="Flasches Mass" error="Must be at least 120 mm" sqref="D21" xr:uid="{BA6D300F-2AA4-40BA-92CA-E82447C5C6D2}">
      <formula1>119</formula1>
    </dataValidation>
    <dataValidation type="whole" allowBlank="1" showInputMessage="1" showErrorMessage="1" errorTitle="Falsches Mass" error="must be between 30 and 60 mm" sqref="D27" xr:uid="{DB196A11-E27D-4F23-90B1-C2644086F0E4}">
      <formula1>30</formula1>
      <formula2>60</formula2>
    </dataValidation>
    <dataValidation type="whole" allowBlank="1" showInputMessage="1" showErrorMessage="1" errorTitle="Falsches Mass" error="must be between 6 and 25 mm" sqref="D29" xr:uid="{35C00374-3DE6-44DC-A782-9ED15BD0FA6C}">
      <formula1>6</formula1>
      <formula2>25</formula2>
    </dataValidation>
  </dataValidations>
  <hyperlinks>
    <hyperlink ref="B45:C46" location="Startseite!A1" display="Home" xr:uid="{1C3F36E1-4B1A-44B6-B7D4-07F13ADA6879}"/>
    <hyperlink ref="B42:C43" location="'Art P B '!A1" display="Zurück" xr:uid="{0304A492-88D5-4EFD-8C26-829AB431C6FC}"/>
    <hyperlink ref="E42:F43" location="'24'!A1" display="Zum Plan " xr:uid="{01E5D6FE-66C3-45A3-ADEB-1C0A16D9D00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668211C-160D-4A9E-9521-6C0675258DEB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C2E32D54-08B3-4CCF-98E3-145C11B876B9}">
          <x14:formula1>
            <xm:f>Daten!$B$2:$B$3</xm:f>
          </x14:formula1>
          <xm:sqref>D34 D38 D36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7EA4-5057-4464-B064-9355909310E6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1406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B L T '!U27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B L T '!D15</f>
        <v>1567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B L T '!U11</f>
        <v>1520</v>
      </c>
      <c r="I10" s="18" t="s">
        <v>7</v>
      </c>
      <c r="Z10" s="21">
        <f>IF('P P B L T '!D23="Porta 60",Daten!F4,IF('P P B L T '!D23="Porta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21">
        <f>'P P B L T '!V50</f>
        <v>30437</v>
      </c>
      <c r="AA11" s="21">
        <v>1</v>
      </c>
      <c r="AB11" s="21" t="str">
        <f>'P P B L T '!W50</f>
        <v>Hawa Acoustics XS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P B L T '!U46</f>
        <v>795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P B L T '!U48</f>
        <v>815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 t="str">
        <f>'P P B L T '!V33</f>
        <v>057.3112.250</v>
      </c>
      <c r="AA15" s="21">
        <v>1</v>
      </c>
      <c r="AB15" s="21" t="str">
        <f>'P P B L T '!W33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 t="str">
        <f>'P P B L T '!V40</f>
        <v>057.3113.250</v>
      </c>
      <c r="AA18" s="21">
        <f>IF('P P B L T '!D34="JA",1,0)</f>
        <v>0</v>
      </c>
      <c r="AB18" s="21" t="str">
        <f>'P P B L T '!W40</f>
        <v>Clip-on panel, aluminum, anodized 2500 mm</v>
      </c>
      <c r="AC18" s="21"/>
      <c r="AD18" s="21"/>
    </row>
    <row r="19" spans="11:30" x14ac:dyDescent="0.25">
      <c r="Z19" s="21">
        <f>IF('P P B L T '!D36="JA",Daten!L30,0)</f>
        <v>0</v>
      </c>
      <c r="AA19" s="21">
        <f>IF('P P B L T '!D36="JA",1,0)</f>
        <v>0</v>
      </c>
      <c r="AB19" s="21">
        <f>IF('P P B L T '!D36="Ja",Daten!M30,0)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</row>
    <row r="48" spans="3:21" x14ac:dyDescent="0.25">
      <c r="C48" s="16" t="s">
        <v>34</v>
      </c>
      <c r="D48" s="17">
        <f>'P P B L T '!U32</f>
        <v>1520</v>
      </c>
      <c r="E48" s="18" t="s">
        <v>7</v>
      </c>
      <c r="K48" s="16" t="s">
        <v>31</v>
      </c>
      <c r="L48" s="17">
        <f>'P P B L T '!D11</f>
        <v>750</v>
      </c>
      <c r="M48" s="18" t="s">
        <v>7</v>
      </c>
      <c r="S48" s="16" t="s">
        <v>32</v>
      </c>
      <c r="T48" s="17">
        <f>'P P B L T '!D27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B L T '!U15</f>
        <v>820</v>
      </c>
      <c r="M50" s="18" t="s">
        <v>7</v>
      </c>
      <c r="S50" s="16" t="s">
        <v>33</v>
      </c>
      <c r="T50" s="17">
        <f>'P P B L T '!D29</f>
        <v>6</v>
      </c>
      <c r="U50" s="18" t="s">
        <v>7</v>
      </c>
    </row>
    <row r="62" spans="3:21" x14ac:dyDescent="0.25">
      <c r="C62" s="16" t="s">
        <v>119</v>
      </c>
      <c r="D62" s="17">
        <f>'P P B L T '!U36</f>
        <v>1520</v>
      </c>
      <c r="E62" s="18" t="s">
        <v>7</v>
      </c>
      <c r="K62" s="16" t="s">
        <v>53</v>
      </c>
      <c r="L62" s="17">
        <f>'P P B L T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62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6ECC7C2-4027-437B-A317-CA61633B84E4}"/>
    <hyperlink ref="C69:D70" location="'P P B L T '!A1" display="Zurück" xr:uid="{3085FFB6-DC6C-46E3-96F0-DBCC718B3F1C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463-CD78-4DBB-B582-69E4CF878C9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129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D13+D25+6+U23</f>
        <v>1567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34.200000000000003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183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30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Running track, aluminum, anodized, pre-drilled 2500 mm</v>
      </c>
    </row>
    <row r="32" spans="2:23" x14ac:dyDescent="0.25">
      <c r="B32" s="1" t="s">
        <v>124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47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" customHeight="1" x14ac:dyDescent="0.25">
      <c r="B34" s="152" t="s">
        <v>180</v>
      </c>
      <c r="C34" s="153"/>
      <c r="D34" s="4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7</v>
      </c>
      <c r="W34" s="5" t="s">
        <v>46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7</v>
      </c>
      <c r="W36" s="5" t="s">
        <v>27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Clip-on panel, aluminum, anodized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28</v>
      </c>
      <c r="V42" s="5"/>
      <c r="W42" s="5"/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7</v>
      </c>
      <c r="W44" s="5" t="s">
        <v>51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7</v>
      </c>
      <c r="W46" s="5" t="s">
        <v>29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right </v>
      </c>
    </row>
    <row r="50" spans="10:10" x14ac:dyDescent="0.25">
      <c r="J50" s="19"/>
    </row>
  </sheetData>
  <sheetProtection sheet="1" objects="1" scenarios="1"/>
  <mergeCells count="9">
    <mergeCell ref="B40:C41"/>
    <mergeCell ref="E40:F41"/>
    <mergeCell ref="B43:C44"/>
    <mergeCell ref="B3:M5"/>
    <mergeCell ref="B7:M7"/>
    <mergeCell ref="B9:F9"/>
    <mergeCell ref="B23:F23"/>
    <mergeCell ref="B30:F30"/>
    <mergeCell ref="B34:C34"/>
  </mergeCells>
  <conditionalFormatting sqref="D15">
    <cfRule type="expression" dxfId="5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28" xr:uid="{86D7A17D-64E1-49E6-A158-8285616ED451}">
      <formula1>6</formula1>
      <formula2>25</formula2>
    </dataValidation>
    <dataValidation allowBlank="1" showInputMessage="1" showErrorMessage="1" errorTitle="Flasches Mass" error="Muss zwischen 44 und 50 mm sein" sqref="D19:D20" xr:uid="{34617642-F6EA-4CD9-84AA-55E3A96AE8B8}"/>
    <dataValidation type="whole" allowBlank="1" showInputMessage="1" showErrorMessage="1" errorTitle="Flasches Mass" error="Muss zwischen 1500 und 2550 mm sein" sqref="D15" xr:uid="{7487C603-453C-4282-9FB2-DFA6BE7EE58F}">
      <formula1>1500</formula1>
      <formula2>2550</formula2>
    </dataValidation>
    <dataValidation type="whole" allowBlank="1" showInputMessage="1" showErrorMessage="1" errorTitle="Flasches Mass" error="must be between 1500 and 2550 mm" sqref="D13" xr:uid="{AF059B25-6DD1-4449-9767-C40ABCE479DF}">
      <formula1>1500</formula1>
      <formula2>2550</formula2>
    </dataValidation>
    <dataValidation type="whole" allowBlank="1" showInputMessage="1" showErrorMessage="1" errorTitle="Falsches Mass" error="must be between 750 and 1250 mm" sqref="D11" xr:uid="{A43A5605-7E77-44F7-B9FC-C0441C703355}">
      <formula1>750</formula1>
      <formula2>1250</formula2>
    </dataValidation>
    <dataValidation type="whole" allowBlank="1" showInputMessage="1" showErrorMessage="1" errorTitle="Flasches Mass" error="must be between 39 and 45 mm_x000a_" sqref="D17" xr:uid="{047D4169-8C45-4C4D-AF74-E197C129BB33}">
      <formula1>39</formula1>
      <formula2>45</formula2>
    </dataValidation>
    <dataValidation type="whole" allowBlank="1" showInputMessage="1" showErrorMessage="1" errorTitle="Falsches Mass" error="must be between 6 and 25 mm" sqref="D27" xr:uid="{2253C0EF-A743-4629-9297-F15DBA8F9654}">
      <formula1>6</formula1>
      <formula2>25</formula2>
    </dataValidation>
    <dataValidation type="whole" allowBlank="1" showInputMessage="1" showErrorMessage="1" errorTitle="Falsches Mass" error="must be between 30 and 60 mm" sqref="D25" xr:uid="{73B1E383-81BE-4D12-835B-CCB65FF9F75B}">
      <formula1>30</formula1>
      <formula2>60</formula2>
    </dataValidation>
  </dataValidations>
  <hyperlinks>
    <hyperlink ref="B43:C44" location="Startseite!A1" display="Home" xr:uid="{77629B7B-9622-4845-ADF9-22F05DC4F94F}"/>
    <hyperlink ref="B40:C41" location="'Art P B '!A1" display="Zurück" xr:uid="{7B20E297-C827-42E8-9B0B-B0DDBF1EB1FF}"/>
    <hyperlink ref="E40:F41" location="'29'!A1" display="Zum Plan " xr:uid="{90D205D9-8DD8-46E5-A0C0-1371B94DF35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36EF3-27F1-43CA-B0CF-6D789DF3E731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46152640-EA7D-42F7-A1BB-CC95CD0E0BCF}">
          <x14:formula1>
            <xm:f>Daten!$B$2:$B$3</xm:f>
          </x14:formula1>
          <xm:sqref>D32 D36 D34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D272-B909-40F5-A380-FC2DDDA79277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5.285156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B R G '!U25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B R G '!D15</f>
        <v>1567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B R G '!U11</f>
        <v>1520</v>
      </c>
      <c r="I10" s="18" t="s">
        <v>7</v>
      </c>
      <c r="Z10" s="32">
        <f>IF('P P B R G '!D21="Porta 60",Daten!F4,IF('P P B R G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B R G '!V48</f>
        <v>30436</v>
      </c>
      <c r="AA11" s="21">
        <v>1</v>
      </c>
      <c r="AB11" s="21" t="str">
        <f>'P P B R G '!W48</f>
        <v xml:space="preserve">Hawa Acoustics XS right 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B R G '!U44</f>
        <v>875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B R G '!U46</f>
        <v>895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B R G '!V31</f>
        <v>057.3112.250</v>
      </c>
      <c r="AA15" s="21">
        <v>1</v>
      </c>
      <c r="AB15" s="21" t="str">
        <f>'P P B R G '!W31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B R G '!V38</f>
        <v>057.3113.250</v>
      </c>
      <c r="AA18" s="21">
        <f>IF('P P B R G '!D32="JA",1,0)</f>
        <v>0</v>
      </c>
      <c r="AB18" s="21" t="str">
        <f>'P P B R G '!W38</f>
        <v>Clip-on panel, aluminum, anodized 2500 mm</v>
      </c>
      <c r="AC18" s="21"/>
      <c r="AD18" s="21"/>
    </row>
    <row r="19" spans="11:30" x14ac:dyDescent="0.25">
      <c r="Z19" s="32">
        <f>IF('P P B R G '!D34="JA",Daten!L30,0)</f>
        <v>0</v>
      </c>
      <c r="AA19" s="21">
        <f>IF('P P B R G '!D34="JA",1,0)</f>
        <v>0</v>
      </c>
      <c r="AB19" s="21">
        <f>IF('P P B R G '!D34="Ja",Daten!M30,0)</f>
        <v>0</v>
      </c>
      <c r="AC19" s="21"/>
      <c r="AD19" s="21"/>
    </row>
    <row r="25" spans="11:30" x14ac:dyDescent="0.25">
      <c r="K25" s="16" t="s">
        <v>61</v>
      </c>
      <c r="L25" s="17">
        <f>126-T48</f>
        <v>96</v>
      </c>
      <c r="M25" s="17" t="s">
        <v>7</v>
      </c>
      <c r="N25" s="18"/>
      <c r="T25" s="16" t="s">
        <v>62</v>
      </c>
      <c r="U25" s="17">
        <f>T48-10</f>
        <v>20</v>
      </c>
      <c r="V25" s="18" t="s">
        <v>7</v>
      </c>
    </row>
    <row r="48" spans="3:21" x14ac:dyDescent="0.25">
      <c r="C48" s="16" t="s">
        <v>34</v>
      </c>
      <c r="D48" s="17">
        <f>'P P B R G '!U27</f>
        <v>1680</v>
      </c>
      <c r="E48" s="18" t="s">
        <v>7</v>
      </c>
      <c r="K48" s="16" t="s">
        <v>31</v>
      </c>
      <c r="L48" s="17">
        <f>'P P B R G '!D11</f>
        <v>750</v>
      </c>
      <c r="M48" s="18" t="s">
        <v>7</v>
      </c>
      <c r="S48" s="16" t="s">
        <v>32</v>
      </c>
      <c r="T48" s="17">
        <f>'P P B R G '!D25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B R G '!U15</f>
        <v>900</v>
      </c>
      <c r="M50" s="18" t="s">
        <v>7</v>
      </c>
      <c r="S50" s="16" t="s">
        <v>33</v>
      </c>
      <c r="T50" s="17">
        <f>'P P B R G '!D27</f>
        <v>6</v>
      </c>
      <c r="U50" s="18" t="s">
        <v>7</v>
      </c>
    </row>
    <row r="62" spans="3:21" x14ac:dyDescent="0.25">
      <c r="C62" s="16" t="s">
        <v>119</v>
      </c>
      <c r="D62" s="17">
        <f>'P P B R G '!U34</f>
        <v>1680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62</v>
      </c>
      <c r="E64" s="18" t="s">
        <v>7</v>
      </c>
    </row>
    <row r="69" spans="3:4" x14ac:dyDescent="0.25">
      <c r="C69" s="71" t="s">
        <v>83</v>
      </c>
      <c r="D69" s="72"/>
    </row>
    <row r="70" spans="3:4" x14ac:dyDescent="0.25">
      <c r="C70" s="73"/>
      <c r="D70" s="74"/>
    </row>
    <row r="72" spans="3:4" x14ac:dyDescent="0.25">
      <c r="C72" s="71" t="s">
        <v>5</v>
      </c>
      <c r="D72" s="72"/>
    </row>
    <row r="73" spans="3:4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A7F7E82D-283A-4A2C-8667-930EAA084492}"/>
    <hyperlink ref="C69:D70" location="'P P B R G '!A1" display="Zurück" xr:uid="{3F9DFA71-1090-465E-87F8-1266051BD5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1A2E6-BBD8-4947-97A7-E52D226C863E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130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D13+D27+6+U25</f>
        <v>1567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31.16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5" t="s">
        <v>181</v>
      </c>
      <c r="D23" s="41" t="s">
        <v>66</v>
      </c>
      <c r="F23" s="45" t="str">
        <f>IF(D23="Porta 100","maximum 100 Kg door weight",IF(D23="Porta 60","maximum 60 Kg door weight",0))</f>
        <v>maximum 100 Kg door weight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24</v>
      </c>
      <c r="V24" s="5"/>
      <c r="W24" s="5"/>
    </row>
    <row r="25" spans="2:23" x14ac:dyDescent="0.25">
      <c r="B25" s="127" t="s">
        <v>165</v>
      </c>
      <c r="C25" s="128"/>
      <c r="D25" s="128"/>
      <c r="E25" s="128"/>
      <c r="F25" s="129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7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118</v>
      </c>
      <c r="C27" s="1" t="s">
        <v>13</v>
      </c>
      <c r="D27" s="33">
        <v>30</v>
      </c>
      <c r="E27" s="1" t="s">
        <v>7</v>
      </c>
      <c r="F27" s="1" t="s">
        <v>16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7</v>
      </c>
      <c r="W27" s="5" t="s">
        <v>39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117</v>
      </c>
      <c r="C29" s="1" t="s">
        <v>15</v>
      </c>
      <c r="D29" s="33">
        <v>6</v>
      </c>
      <c r="E29" s="1" t="s">
        <v>7</v>
      </c>
      <c r="F29" s="1" t="s">
        <v>14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7</v>
      </c>
      <c r="W29" s="5" t="s">
        <v>25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26</v>
      </c>
      <c r="V31" s="5"/>
      <c r="W31" s="5"/>
    </row>
    <row r="32" spans="2:23" x14ac:dyDescent="0.25">
      <c r="B32" s="127" t="s">
        <v>92</v>
      </c>
      <c r="C32" s="128"/>
      <c r="D32" s="128"/>
      <c r="E32" s="128"/>
      <c r="F32" s="1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7</v>
      </c>
      <c r="W32" s="5" t="s">
        <v>25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Running track, aluminum, anodized, pre-drilled 2500 mm</v>
      </c>
    </row>
    <row r="34" spans="2:23" x14ac:dyDescent="0.25">
      <c r="B34" s="1" t="s">
        <v>124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47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2" t="s">
        <v>180</v>
      </c>
      <c r="C36" s="153"/>
      <c r="D36" s="42" t="s">
        <v>132</v>
      </c>
      <c r="F36" s="1" t="s">
        <v>93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7</v>
      </c>
      <c r="W36" s="5" t="s">
        <v>46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7</v>
      </c>
      <c r="W38" s="5" t="s">
        <v>27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Clip-on panel, aluminum, anodized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1" t="s">
        <v>83</v>
      </c>
      <c r="C42" s="72"/>
      <c r="E42" s="71" t="s">
        <v>114</v>
      </c>
      <c r="F42" s="72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3"/>
      <c r="C43" s="74"/>
      <c r="E43" s="73"/>
      <c r="F43" s="74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28</v>
      </c>
      <c r="V44" s="5"/>
      <c r="W44" s="5"/>
    </row>
    <row r="45" spans="2:23" ht="6" customHeight="1" x14ac:dyDescent="0.25">
      <c r="B45" s="71" t="s">
        <v>5</v>
      </c>
      <c r="C45" s="72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3"/>
      <c r="C46" s="74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7</v>
      </c>
      <c r="W46" s="5" t="s">
        <v>51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7</v>
      </c>
      <c r="W48" s="5" t="s">
        <v>29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IF(U15&lt;931,Daten!I8,IF(U15&lt;1051,Daten!I9,IF(U15&lt;1181,Daten!I10,IF(U15&lt;1301,Daten!I11,Daten!I12))))</f>
        <v>30436</v>
      </c>
      <c r="W50" s="5" t="str">
        <f>IF(V50=30436,Daten!J8,IF(V50=30438,Daten!J9,IF(V50=30440,Daten!J10,IF(V50=30442,Daten!J11,Daten!J12))))</f>
        <v xml:space="preserve">Hawa Acoustics XS right 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4" priority="1">
      <formula>$D$15&gt;2550</formula>
    </cfRule>
  </conditionalFormatting>
  <dataValidations count="10">
    <dataValidation type="whole" operator="greaterThan" allowBlank="1" showInputMessage="1" showErrorMessage="1" errorTitle="Flasches Mass" error="Muss min. 120 mm sein" sqref="D22" xr:uid="{E59F997C-98B8-4DCE-8328-DC5EEBC5D47C}">
      <formula1>119</formula1>
    </dataValidation>
    <dataValidation type="whole" allowBlank="1" showInputMessage="1" showErrorMessage="1" errorTitle="Flasches Mass" error="Muss zwischen 1500 und 2550 mm sein" sqref="D15" xr:uid="{D099283A-5A37-4AA8-BF45-66D58ED3A10B}">
      <formula1>1500</formula1>
      <formula2>2550</formula2>
    </dataValidation>
    <dataValidation allowBlank="1" showInputMessage="1" showErrorMessage="1" errorTitle="Flasches Mass" error="Muss zwischen 44 und 50 mm sein" sqref="D19:D20" xr:uid="{88952671-CF43-4E4B-B25B-5EB84F7FFEDF}"/>
    <dataValidation type="whole" allowBlank="1" showInputMessage="1" showErrorMessage="1" errorTitle="Falsches Mass" error="Muss zwischen 750 und 1250 mm sein" sqref="D30" xr:uid="{FA692E7B-10DC-4488-AE16-C7E6A40C60E8}">
      <formula1>6</formula1>
      <formula2>25</formula2>
    </dataValidation>
    <dataValidation type="whole" allowBlank="1" showInputMessage="1" showErrorMessage="1" errorTitle="Falsches Mass" error="must be between 750 and 1250 mm" sqref="D11" xr:uid="{7FDABC11-ADA1-4BFA-94A6-4D86D40C433D}">
      <formula1>750</formula1>
      <formula2>1250</formula2>
    </dataValidation>
    <dataValidation type="whole" allowBlank="1" showInputMessage="1" showErrorMessage="1" errorTitle="Flasches Mass" error="must be between 1500 and 2550 mm" sqref="D13" xr:uid="{F80A5FE4-3A69-4C8B-9064-5CB63D4FF8E7}">
      <formula1>1500</formula1>
      <formula2>2550</formula2>
    </dataValidation>
    <dataValidation type="whole" allowBlank="1" showInputMessage="1" showErrorMessage="1" errorTitle="Flasches Mass" error="must be between 39 and 45 mm_x000a_" sqref="D17" xr:uid="{09C885C4-B929-4E8E-B53A-C0F8F030B39D}">
      <formula1>39</formula1>
      <formula2>45</formula2>
    </dataValidation>
    <dataValidation type="whole" operator="greaterThan" allowBlank="1" showInputMessage="1" showErrorMessage="1" errorTitle="Flasches Mass" error="Must be at least 120 mm" sqref="D21" xr:uid="{A7FF0B02-2D9E-4983-9368-DEC45FA7D8B6}">
      <formula1>119</formula1>
    </dataValidation>
    <dataValidation type="whole" allowBlank="1" showInputMessage="1" showErrorMessage="1" errorTitle="Falsches Mass" error="must be between 30 and 60 mm" sqref="D27" xr:uid="{2E76F62D-6563-4F0E-8162-D6761CAA7774}">
      <formula1>30</formula1>
      <formula2>60</formula2>
    </dataValidation>
    <dataValidation type="whole" allowBlank="1" showInputMessage="1" showErrorMessage="1" errorTitle="Falsches Mass" error="must be between 6 and 25 mm" sqref="D29" xr:uid="{92439887-1A6C-4177-86C1-19A250E93AEF}">
      <formula1>6</formula1>
      <formula2>25</formula2>
    </dataValidation>
  </dataValidations>
  <hyperlinks>
    <hyperlink ref="B45:C46" location="Startseite!A1" display="Home" xr:uid="{71C46985-68E8-47B0-926F-86C2BFA2CFE8}"/>
    <hyperlink ref="B42:C43" location="'Art P B '!A1" display="Zurück" xr:uid="{2DB4E29F-FC4D-49D0-9CDD-06D660E8531B}"/>
    <hyperlink ref="E42:F43" location="'30'!A1" display="Zum Plan " xr:uid="{1A2E508A-DE62-45B3-9B83-1B2873E2799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742118-509A-4710-88E0-06865C2DBA25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EC46B6C5-0475-48D3-8972-9925AC29BACB}">
          <x14:formula1>
            <xm:f>Daten!$B$2:$B$3</xm:f>
          </x14:formula1>
          <xm:sqref>D34 D38 D36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1406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N L G'!U22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N L G'!D13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N L G'!U11</f>
        <v>1444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N L G'!V45</f>
        <v>30437</v>
      </c>
      <c r="AA11" s="21">
        <v>1</v>
      </c>
      <c r="AB11" s="21" t="str">
        <f>'P J N L G'!W45</f>
        <v>Hawa Acoustics XS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N L G'!U41</f>
        <v>875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N L G'!U43</f>
        <v>895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N L G'!V28</f>
        <v>27673</v>
      </c>
      <c r="AA15" s="21">
        <v>1</v>
      </c>
      <c r="AB15" s="21" t="str">
        <f>'P J N L G'!W28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N L G'!V35</f>
        <v>27689</v>
      </c>
      <c r="AA18" s="21">
        <f>IF('P J N L G'!D29="JA",1,0)</f>
        <v>0</v>
      </c>
      <c r="AB18" s="21" t="str">
        <f>'P J N L G'!W35</f>
        <v>Clip-on panel  2000 mm</v>
      </c>
      <c r="AC18" s="21"/>
      <c r="AD18" s="21"/>
    </row>
    <row r="19" spans="11:30" x14ac:dyDescent="0.25">
      <c r="Z19" s="21">
        <f>IF('P J N L G'!D31="JA",Daten!L5,0)</f>
        <v>0</v>
      </c>
      <c r="AA19" s="21">
        <f>IF('P J N L G'!D31="JA",1,0)</f>
        <v>0</v>
      </c>
      <c r="AB19" s="21">
        <f>IF('P J N L G'!D31="Ja",Daten!M5,0)</f>
        <v>0</v>
      </c>
      <c r="AC19" s="21"/>
      <c r="AD19" s="21"/>
    </row>
    <row r="20" spans="11:30" x14ac:dyDescent="0.25">
      <c r="Z20" s="21">
        <f>IF('P J N L G'!D33="JA",Daten!L6,0)</f>
        <v>0</v>
      </c>
      <c r="AA20" s="21">
        <f>IF('P J N L G'!D33="JA",1,0)</f>
        <v>0</v>
      </c>
      <c r="AB20" s="21">
        <f>IF('P J N L G'!D33="Ja",Daten!M6,0)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  <c r="T25" s="16" t="s">
        <v>36</v>
      </c>
      <c r="U25" s="17">
        <f>126-T48</f>
        <v>96</v>
      </c>
      <c r="V25" s="18" t="s">
        <v>7</v>
      </c>
    </row>
    <row r="48" spans="3:21" x14ac:dyDescent="0.25">
      <c r="C48" s="16" t="s">
        <v>34</v>
      </c>
      <c r="D48" s="17">
        <f>'P J N L G'!U27</f>
        <v>1680</v>
      </c>
      <c r="E48" s="18" t="s">
        <v>7</v>
      </c>
      <c r="K48" s="16" t="s">
        <v>31</v>
      </c>
      <c r="L48" s="17">
        <f>'P J N L G'!D11</f>
        <v>750</v>
      </c>
      <c r="M48" s="18" t="s">
        <v>7</v>
      </c>
      <c r="S48" s="16" t="s">
        <v>32</v>
      </c>
      <c r="T48" s="17">
        <f>'P J N L G'!D22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N L G'!U13</f>
        <v>900</v>
      </c>
      <c r="M50" s="18" t="s">
        <v>7</v>
      </c>
      <c r="S50" s="16" t="s">
        <v>33</v>
      </c>
      <c r="T50" s="17">
        <f>'P J N L G'!D24</f>
        <v>6</v>
      </c>
      <c r="U50" s="18" t="s">
        <v>7</v>
      </c>
    </row>
    <row r="62" spans="3:21" x14ac:dyDescent="0.25">
      <c r="C62" s="16" t="s">
        <v>119</v>
      </c>
      <c r="D62" s="17">
        <f>'P J N L G'!U31</f>
        <v>1680</v>
      </c>
      <c r="E62" s="17" t="s">
        <v>7</v>
      </c>
      <c r="F62" s="17" t="s">
        <v>206</v>
      </c>
      <c r="G62" s="18"/>
    </row>
    <row r="63" spans="3:21" ht="6" customHeight="1" x14ac:dyDescent="0.25"/>
    <row r="64" spans="3:21" x14ac:dyDescent="0.25">
      <c r="C64" s="16" t="s">
        <v>119</v>
      </c>
      <c r="D64" s="17">
        <f>D62+6</f>
        <v>1686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120</v>
      </c>
      <c r="D66" s="17">
        <f>D62+12</f>
        <v>1692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9B5DA8F-74E5-4D37-8E5E-6199774AE055}"/>
    <hyperlink ref="C73:D74" location="'P J N L G'!A1" display="Zurück" xr:uid="{B3E81787-350C-4CA2-84BC-35334E6F250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8A7E-00D2-443D-A615-3EB3DAC38A9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B R T '!U27</f>
        <v>9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B R T '!D15</f>
        <v>1567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B R T '!U11</f>
        <v>1520</v>
      </c>
      <c r="I10" s="18" t="s">
        <v>7</v>
      </c>
      <c r="Z10" s="32">
        <f>IF('P P B R T '!D23="Porta 60",Daten!F4,IF('P P B R T '!D23="Porta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B R T '!V50</f>
        <v>30436</v>
      </c>
      <c r="AA11" s="21">
        <v>1</v>
      </c>
      <c r="AB11" s="21" t="str">
        <f>'P P B R T '!W50</f>
        <v xml:space="preserve">Hawa Acoustics XS right </v>
      </c>
      <c r="AC11" s="21"/>
      <c r="AD11" s="21"/>
    </row>
    <row r="12" spans="6:30" x14ac:dyDescent="0.25">
      <c r="Z12" s="32"/>
      <c r="AA12" s="21"/>
      <c r="AB12" s="21" t="s">
        <v>51</v>
      </c>
      <c r="AC12" s="21">
        <f>'P P B R T '!U46</f>
        <v>795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B R T '!U48</f>
        <v>815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B R T '!V33</f>
        <v>057.3112.250</v>
      </c>
      <c r="AA15" s="21">
        <v>1</v>
      </c>
      <c r="AB15" s="21" t="str">
        <f>'P P B R T '!W33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32" t="str">
        <f>'P P B R T '!V40</f>
        <v>057.3113.250</v>
      </c>
      <c r="AA18" s="21">
        <f>IF('P P B R T '!D34="JA",1,0)</f>
        <v>0</v>
      </c>
      <c r="AB18" s="21" t="str">
        <f>'P P B R T '!W40</f>
        <v>Clip-on panel, aluminum, anodized 2500 mm</v>
      </c>
      <c r="AC18" s="21"/>
      <c r="AD18" s="21"/>
    </row>
    <row r="19" spans="19:30" x14ac:dyDescent="0.25">
      <c r="Z19" s="32">
        <f>IF('P P B R T '!D36="JA",Daten!L30,0)</f>
        <v>0</v>
      </c>
      <c r="AA19" s="21">
        <f>IF('P P B R T '!D36="JA",1,0)</f>
        <v>0</v>
      </c>
      <c r="AB19" s="21">
        <f>IF('P P B R T '!D36="Ja",Daten!M30,0)</f>
        <v>0</v>
      </c>
      <c r="AC19" s="21"/>
      <c r="AD19" s="21"/>
    </row>
    <row r="25" spans="19:30" x14ac:dyDescent="0.25">
      <c r="S25" s="16" t="s">
        <v>35</v>
      </c>
      <c r="T25" s="17">
        <f>T48-10</f>
        <v>20</v>
      </c>
      <c r="U25" s="18" t="s">
        <v>7</v>
      </c>
    </row>
    <row r="48" spans="3:21" x14ac:dyDescent="0.25">
      <c r="C48" s="16" t="s">
        <v>34</v>
      </c>
      <c r="D48" s="17">
        <f>'P P B R T '!U32</f>
        <v>1520</v>
      </c>
      <c r="E48" s="18" t="s">
        <v>7</v>
      </c>
      <c r="K48" s="16" t="s">
        <v>31</v>
      </c>
      <c r="L48" s="17">
        <f>'P P B R T '!D11</f>
        <v>750</v>
      </c>
      <c r="M48" s="18" t="s">
        <v>7</v>
      </c>
      <c r="S48" s="16" t="s">
        <v>32</v>
      </c>
      <c r="T48" s="17">
        <f>'P P B R T '!D27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B R T '!U15</f>
        <v>820</v>
      </c>
      <c r="M50" s="18" t="s">
        <v>7</v>
      </c>
      <c r="S50" s="16" t="s">
        <v>33</v>
      </c>
      <c r="T50" s="17">
        <f>'P P B R T '!D29</f>
        <v>6</v>
      </c>
      <c r="U50" s="18" t="s">
        <v>7</v>
      </c>
    </row>
    <row r="62" spans="3:21" x14ac:dyDescent="0.25">
      <c r="C62" s="16" t="s">
        <v>119</v>
      </c>
      <c r="D62" s="17">
        <f>'P P B R T '!U36</f>
        <v>1520</v>
      </c>
      <c r="E62" s="18" t="s">
        <v>7</v>
      </c>
      <c r="K62" s="16" t="s">
        <v>53</v>
      </c>
      <c r="L62" s="17">
        <f>'P P B R T '!D21</f>
        <v>120</v>
      </c>
      <c r="M62" s="18" t="s">
        <v>7</v>
      </c>
    </row>
    <row r="63" spans="3:21" ht="6" customHeight="1" x14ac:dyDescent="0.25"/>
    <row r="64" spans="3:21" ht="6" customHeight="1" x14ac:dyDescent="0.25"/>
    <row r="65" spans="3:5" x14ac:dyDescent="0.25">
      <c r="C65" s="16" t="s">
        <v>205</v>
      </c>
      <c r="D65" s="17">
        <f>H6+53</f>
        <v>62</v>
      </c>
      <c r="E65" s="18" t="s">
        <v>7</v>
      </c>
    </row>
    <row r="70" spans="3:5" x14ac:dyDescent="0.25">
      <c r="C70" s="71" t="s">
        <v>83</v>
      </c>
      <c r="D70" s="72"/>
    </row>
    <row r="71" spans="3:5" x14ac:dyDescent="0.25">
      <c r="C71" s="73"/>
      <c r="D71" s="74"/>
    </row>
    <row r="73" spans="3:5" x14ac:dyDescent="0.25">
      <c r="C73" s="71" t="s">
        <v>5</v>
      </c>
      <c r="D73" s="72"/>
    </row>
    <row r="74" spans="3:5" x14ac:dyDescent="0.25">
      <c r="C74" s="73"/>
      <c r="D74" s="74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655971D1-900D-4FFA-A7D3-A5477EF1D83A}"/>
    <hyperlink ref="C70:D71" location="'P P B R T '!A1" display="Zurück" xr:uid="{1EABD5CA-6AE6-4B41-A6C5-FE5BDE9FBAD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A42E-CA81-4B96-8699-424819D24583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212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162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5FB57507-7A7D-4BAF-AE34-FF957B9B6037}"/>
    <hyperlink ref="B20:C21" location="'Situation P'!A1" display="Zurück" xr:uid="{B3B22CCA-B24C-4335-AE6E-FD747E07EE74}"/>
    <hyperlink ref="B9:C18" location="'P P U L G '!A1" display="'P P U L G '!A1" xr:uid="{D9C61C6A-816C-4F3D-B0B0-4C2C95083B89}"/>
    <hyperlink ref="E9:F18" location="'P P U L T  '!A1" display="'P P U L T  '!A1" xr:uid="{6C4E9326-1D7E-487F-B231-53B09EC88CB7}"/>
    <hyperlink ref="H9:I18" location="'P P U R G  '!A1" display="'P P U R G  '!A1" xr:uid="{8F8D4424-D07D-40D0-9334-EFDD341A575A}"/>
    <hyperlink ref="K9:L18" location="'P P U R T '!A1" display="'P P U R T '!A1" xr:uid="{CEF6DA84-F88A-4FF6-9B3B-DD3E6992C41C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303E-A261-45A4-9C42-17DB9F851E60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163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D13+D25+D29+6+U23</f>
        <v>1597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36.425000000000004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1"/>
      <c r="H22" s="151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164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50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17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7</v>
      </c>
      <c r="W27" s="5" t="s">
        <v>25</v>
      </c>
    </row>
    <row r="28" spans="2:23" ht="7.5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213</v>
      </c>
      <c r="C29" s="1" t="s">
        <v>54</v>
      </c>
      <c r="D29" s="33">
        <v>10</v>
      </c>
      <c r="E29" s="1" t="s">
        <v>7</v>
      </c>
      <c r="F29" s="1" t="s">
        <v>55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7" t="s">
        <v>92</v>
      </c>
      <c r="C31" s="128"/>
      <c r="D31" s="128"/>
      <c r="E31" s="128"/>
      <c r="F31" s="129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7</v>
      </c>
      <c r="W31" s="5" t="s">
        <v>25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Running track, aluminum, anodized, pre-drilled 2500 mm</v>
      </c>
    </row>
    <row r="33" spans="2:23" x14ac:dyDescent="0.25">
      <c r="B33" s="1" t="s">
        <v>124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47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28.5" customHeight="1" x14ac:dyDescent="0.25">
      <c r="B35" s="152" t="s">
        <v>180</v>
      </c>
      <c r="C35" s="153"/>
      <c r="D35" s="42" t="s">
        <v>132</v>
      </c>
      <c r="F35" s="1" t="s">
        <v>93</v>
      </c>
      <c r="J35" s="10"/>
      <c r="K35" s="11"/>
      <c r="L35" s="11" t="s">
        <v>73</v>
      </c>
      <c r="M35" s="30" t="s">
        <v>170</v>
      </c>
      <c r="O35" s="11"/>
      <c r="P35" s="11"/>
      <c r="Q35" s="11"/>
      <c r="R35" s="12"/>
      <c r="S35" s="11"/>
      <c r="T35" s="5"/>
      <c r="U35" s="5">
        <f>U31</f>
        <v>1760</v>
      </c>
      <c r="V35" s="5" t="s">
        <v>7</v>
      </c>
      <c r="W35" s="5" t="s">
        <v>46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U25+52</f>
        <v>72</v>
      </c>
      <c r="V37" s="5" t="s">
        <v>7</v>
      </c>
      <c r="W37" s="5" t="s">
        <v>27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Clip-on panel, aluminum, anodized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1" t="s">
        <v>83</v>
      </c>
      <c r="C41" s="72"/>
      <c r="D41" s="25"/>
      <c r="E41" s="71" t="s">
        <v>114</v>
      </c>
      <c r="F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ht="15.75" x14ac:dyDescent="0.25">
      <c r="B42" s="73"/>
      <c r="C42" s="74"/>
      <c r="D42" s="25"/>
      <c r="E42" s="73"/>
      <c r="F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28</v>
      </c>
      <c r="V43" s="5"/>
      <c r="W43" s="5"/>
    </row>
    <row r="44" spans="2:23" ht="6" customHeight="1" x14ac:dyDescent="0.25">
      <c r="B44" s="71" t="s">
        <v>5</v>
      </c>
      <c r="C44" s="72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3"/>
      <c r="C45" s="74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7</v>
      </c>
      <c r="W45" s="5" t="s">
        <v>51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7</v>
      </c>
      <c r="W47" s="5" t="s">
        <v>29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30439</v>
      </c>
      <c r="W49" s="5" t="str">
        <f>IF(V49=30437,Daten!G8,IF(V49=30439,Daten!G9,IF(V49=30441,Daten!G10,IF(V49=30443,Daten!G11,Daten!G12))))</f>
        <v>Hawa Acoustics S left</v>
      </c>
    </row>
    <row r="51" spans="10:23" x14ac:dyDescent="0.25">
      <c r="J51" s="19"/>
    </row>
  </sheetData>
  <sheetProtection sheet="1" objects="1" scenarios="1"/>
  <mergeCells count="10">
    <mergeCell ref="B35:C35"/>
    <mergeCell ref="B41:C42"/>
    <mergeCell ref="E41:F42"/>
    <mergeCell ref="B44:C45"/>
    <mergeCell ref="B3:M5"/>
    <mergeCell ref="B7:M7"/>
    <mergeCell ref="B9:F9"/>
    <mergeCell ref="G22:H22"/>
    <mergeCell ref="B23:F23"/>
    <mergeCell ref="B31:F31"/>
  </mergeCells>
  <conditionalFormatting sqref="D15">
    <cfRule type="expression" dxfId="3" priority="1">
      <formula>$D$15&gt;2550</formula>
    </cfRule>
  </conditionalFormatting>
  <dataValidations count="10">
    <dataValidation type="whole" allowBlank="1" showInputMessage="1" showErrorMessage="1" errorTitle="Falsches Mass" error="Muss zwischen 750 und 1250 mm sein" sqref="D28" xr:uid="{EBFD3A7E-17E0-4828-BC90-A78BC233F9C2}">
      <formula1>6</formula1>
      <formula2>25</formula2>
    </dataValidation>
    <dataValidation allowBlank="1" showInputMessage="1" showErrorMessage="1" errorTitle="Flasches Mass" error="Muss zwischen 44 und 50 mm sein" sqref="D19" xr:uid="{B3F93247-7AB8-4D94-877B-FC3EB2945CAC}"/>
    <dataValidation type="whole" allowBlank="1" showInputMessage="1" showErrorMessage="1" errorTitle="Flasches Mass" error="Muss zwischen 1500 und 2550 mm sein" sqref="D15" xr:uid="{70E89D03-4DE9-4F89-9845-FA492CACAEC3}">
      <formula1>1500</formula1>
      <formula2>2550</formula2>
    </dataValidation>
    <dataValidation type="whole" allowBlank="1" showInputMessage="1" showErrorMessage="1" errorTitle="Falsches Mass" error="Muss zwischen 0 und 20 mm sein" sqref="D30" xr:uid="{E2331EC6-E4CC-43E9-9D00-79E0FF91F867}">
      <formula1>0</formula1>
      <formula2>20</formula2>
    </dataValidation>
    <dataValidation type="whole" allowBlank="1" showInputMessage="1" showErrorMessage="1" errorTitle="Flasches Mass" error="must be between 1500 and 2550 mm" sqref="D13" xr:uid="{941E8371-6F30-464B-89FD-A7257FCD821F}">
      <formula1>1500</formula1>
      <formula2>2550</formula2>
    </dataValidation>
    <dataValidation type="whole" allowBlank="1" showInputMessage="1" showErrorMessage="1" errorTitle="Falsches Mass" error="must be between 750 and 1250 mm" sqref="D11" xr:uid="{47C44997-1970-41D9-9398-BB9D74BA21C0}">
      <formula1>750</formula1>
      <formula2>1250</formula2>
    </dataValidation>
    <dataValidation type="whole" allowBlank="1" showInputMessage="1" showErrorMessage="1" errorTitle="Flasches Mass" error="must be between 39 and 45 mm_x000a_" sqref="D17" xr:uid="{9DC298C2-9E21-4BB0-8952-245E5BF95906}">
      <formula1>39</formula1>
      <formula2>45</formula2>
    </dataValidation>
    <dataValidation type="whole" allowBlank="1" showInputMessage="1" showErrorMessage="1" errorTitle="Falsches Mass" error="must be between 0 and 20 mm" sqref="D29" xr:uid="{6274402A-4892-47FB-A86B-5C5731DB4872}">
      <formula1>0</formula1>
      <formula2>20</formula2>
    </dataValidation>
    <dataValidation type="whole" allowBlank="1" showInputMessage="1" showErrorMessage="1" errorTitle="Falsches Mass" error="must be between 30 and 60 mm" sqref="D25" xr:uid="{3CEDC262-9495-4CFC-8FDF-0D41F5EEDE98}">
      <formula1>30</formula1>
      <formula2>60</formula2>
    </dataValidation>
    <dataValidation type="whole" allowBlank="1" showInputMessage="1" showErrorMessage="1" errorTitle="Falsches Mass" error="must be between 6 and 25 mm" sqref="D27" xr:uid="{E86AD2A9-73D6-4A32-B1C8-50480DB72BF5}">
      <formula1>6</formula1>
      <formula2>25</formula2>
    </dataValidation>
  </dataValidations>
  <hyperlinks>
    <hyperlink ref="B44:C45" location="Startseite!A1" display="Home" xr:uid="{14AE952C-7450-49A5-B506-51B32B9C0E16}"/>
    <hyperlink ref="B41:C42" location="'Art P U '!A1" display="Zurück" xr:uid="{5F7394A2-808D-4F19-8DDC-B2FB7E64361D}"/>
    <hyperlink ref="E41:F42" location="'25'!A1" display="Zum Plan " xr:uid="{732ECC3A-DECF-4CE6-BAA3-25289FE528B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DE8FB8D2-212B-4D27-B686-59243F735EA5}">
          <x14:formula1>
            <xm:f>Daten!$B$2:$B$3</xm:f>
          </x14:formula1>
          <xm:sqref>D33 D35 D37</xm:sqref>
        </x14:dataValidation>
        <x14:dataValidation type="list" allowBlank="1" showInputMessage="1" showErrorMessage="1" xr:uid="{8E15B5D4-3D2F-44E8-90EB-494417647D98}">
          <x14:formula1>
            <xm:f>Daten!$B$6:$B$7</xm:f>
          </x14:formula1>
          <xm:sqref>D21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FFD7D-2820-4F8D-81ED-78CDBD766AD9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3.285156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U L G '!U25</f>
        <v>20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U L G '!D15</f>
        <v>1597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U L G '!U11</f>
        <v>1550</v>
      </c>
      <c r="I10" s="18" t="s">
        <v>7</v>
      </c>
      <c r="Z10" s="32">
        <f>IF('P P U L G '!D21="Porta 60",Daten!F4,IF('P P U L G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U L G '!V49</f>
        <v>30439</v>
      </c>
      <c r="AA11" s="21">
        <v>1</v>
      </c>
      <c r="AB11" s="21" t="str">
        <f>'P P U L G '!W49</f>
        <v>Hawa Acoustics S left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U L G '!U45</f>
        <v>915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U L G '!U47</f>
        <v>935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U L G '!V32</f>
        <v>057.3112.250</v>
      </c>
      <c r="AA15" s="21">
        <v>1</v>
      </c>
      <c r="AB15" s="21" t="str">
        <f>'P P U L G '!W32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U L G '!V39</f>
        <v>057.3113.250</v>
      </c>
      <c r="AA18" s="21">
        <f>IF('P P U L G '!D33="JA",1,0)</f>
        <v>0</v>
      </c>
      <c r="AB18" s="21" t="str">
        <f>'P P U L G '!W39</f>
        <v>Clip-on panel, aluminum, anodized 2500 mm</v>
      </c>
      <c r="AC18" s="21"/>
      <c r="AD18" s="21"/>
    </row>
    <row r="19" spans="11:30" x14ac:dyDescent="0.25">
      <c r="Z19" s="32">
        <f>IF('P P U L G '!D35="JA",Daten!L30,0)</f>
        <v>0</v>
      </c>
      <c r="AA19" s="21">
        <f>IF('P P U L G '!D35="JA",1,0)</f>
        <v>0</v>
      </c>
      <c r="AB19" s="21">
        <f>IF('P P U L G '!D35="Ja",Daten!M30,0)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40</v>
      </c>
      <c r="M25" s="17" t="s">
        <v>7</v>
      </c>
      <c r="N25" s="18"/>
      <c r="T25" s="16" t="s">
        <v>36</v>
      </c>
      <c r="U25" s="17">
        <f>126-T48</f>
        <v>76</v>
      </c>
      <c r="V25" s="18" t="s">
        <v>7</v>
      </c>
    </row>
    <row r="48" spans="3:21" x14ac:dyDescent="0.25">
      <c r="C48" s="16" t="s">
        <v>34</v>
      </c>
      <c r="D48" s="17">
        <f>'P P U L G '!U31</f>
        <v>1760</v>
      </c>
      <c r="E48" s="18" t="s">
        <v>7</v>
      </c>
      <c r="K48" s="16" t="s">
        <v>31</v>
      </c>
      <c r="L48" s="17">
        <f>'P P U L G '!D11</f>
        <v>750</v>
      </c>
      <c r="M48" s="18" t="s">
        <v>7</v>
      </c>
      <c r="S48" s="16" t="s">
        <v>32</v>
      </c>
      <c r="T48" s="17">
        <f>'P P U L G '!D25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U L G '!U15</f>
        <v>940</v>
      </c>
      <c r="M50" s="18" t="s">
        <v>7</v>
      </c>
      <c r="S50" s="16" t="s">
        <v>33</v>
      </c>
      <c r="T50" s="17">
        <f>'P P U L G '!D27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P U L G '!$D$29</f>
        <v>10</v>
      </c>
      <c r="U52" s="18" t="s">
        <v>7</v>
      </c>
    </row>
    <row r="62" spans="3:21" x14ac:dyDescent="0.25">
      <c r="C62" s="16" t="s">
        <v>119</v>
      </c>
      <c r="D62" s="17">
        <f>'P P U L G '!U35</f>
        <v>1760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H6+52</f>
        <v>72</v>
      </c>
      <c r="E64" s="18" t="s">
        <v>7</v>
      </c>
    </row>
    <row r="68" spans="3:20" x14ac:dyDescent="0.25">
      <c r="T68" s="3" t="s">
        <v>170</v>
      </c>
    </row>
    <row r="69" spans="3:20" x14ac:dyDescent="0.25">
      <c r="C69" s="71" t="s">
        <v>83</v>
      </c>
      <c r="D69" s="72"/>
    </row>
    <row r="70" spans="3:20" x14ac:dyDescent="0.25">
      <c r="C70" s="73"/>
      <c r="D70" s="74"/>
    </row>
    <row r="72" spans="3:20" x14ac:dyDescent="0.25">
      <c r="C72" s="71" t="s">
        <v>5</v>
      </c>
      <c r="D72" s="72"/>
    </row>
    <row r="73" spans="3:20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F40EFC5-E328-468C-B810-D19432839418}"/>
    <hyperlink ref="C69:D70" location="'P P U L G '!A1" display="Zurück" xr:uid="{A1EB75CC-F82B-482C-A610-73DAA1202CB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C3BBD-47B4-4A57-8A23-9DD4062CE2AE}">
  <dimension ref="B3:X53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6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168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D13+D27+D31+6+U25</f>
        <v>1597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34.1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5" t="s">
        <v>181</v>
      </c>
      <c r="D23" s="41" t="s">
        <v>66</v>
      </c>
      <c r="F23" s="45" t="str">
        <f>IF(D23="Porta 100","maximum 100 Kg door weight",IF(D23="Porta 60","maximum 60 Kg door weight",0))</f>
        <v>maximum 100 Kg door weight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24</v>
      </c>
      <c r="V24" s="5"/>
      <c r="W24" s="5"/>
    </row>
    <row r="25" spans="2:23" x14ac:dyDescent="0.25">
      <c r="B25" s="127" t="s">
        <v>169</v>
      </c>
      <c r="C25" s="128"/>
      <c r="D25" s="128"/>
      <c r="E25" s="128"/>
      <c r="F25" s="129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7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118</v>
      </c>
      <c r="C27" s="1" t="s">
        <v>13</v>
      </c>
      <c r="D27" s="33">
        <v>50</v>
      </c>
      <c r="E27" s="1" t="s">
        <v>7</v>
      </c>
      <c r="F27" s="1" t="s">
        <v>16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7</v>
      </c>
      <c r="W27" s="5" t="s">
        <v>39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117</v>
      </c>
      <c r="C29" s="1" t="s">
        <v>15</v>
      </c>
      <c r="D29" s="33">
        <v>17</v>
      </c>
      <c r="E29" s="1" t="s">
        <v>7</v>
      </c>
      <c r="F29" s="1" t="s">
        <v>14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7</v>
      </c>
      <c r="W29" s="5" t="s">
        <v>25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213</v>
      </c>
      <c r="C31" s="1" t="s">
        <v>54</v>
      </c>
      <c r="D31" s="33">
        <v>10</v>
      </c>
      <c r="E31" s="1" t="s">
        <v>7</v>
      </c>
      <c r="F31" s="1" t="s">
        <v>55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26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7" t="s">
        <v>92</v>
      </c>
      <c r="C33" s="128"/>
      <c r="D33" s="128"/>
      <c r="E33" s="128"/>
      <c r="F33" s="129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7</v>
      </c>
      <c r="W33" s="5" t="s">
        <v>25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Running track, aluminum, anodized, pre-drilled 2500 mm</v>
      </c>
    </row>
    <row r="35" spans="2:23" x14ac:dyDescent="0.25">
      <c r="B35" s="1" t="s">
        <v>124</v>
      </c>
      <c r="D35" s="3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47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2" t="s">
        <v>180</v>
      </c>
      <c r="C37" s="153"/>
      <c r="D37" s="42" t="s">
        <v>132</v>
      </c>
      <c r="F37" s="1" t="s">
        <v>93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7</v>
      </c>
      <c r="W37" s="5" t="s">
        <v>46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 t="s">
        <v>6</v>
      </c>
      <c r="M39" s="30" t="s">
        <v>170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7</v>
      </c>
      <c r="W39" s="5" t="s">
        <v>71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Clip-on panel, aluminum, anodized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1" t="s">
        <v>83</v>
      </c>
      <c r="C43" s="72"/>
      <c r="E43" s="71" t="s">
        <v>114</v>
      </c>
      <c r="F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E44" s="73"/>
      <c r="F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28</v>
      </c>
      <c r="V45" s="5"/>
      <c r="W45" s="5"/>
    </row>
    <row r="46" spans="2:23" ht="6" customHeight="1" x14ac:dyDescent="0.25">
      <c r="B46" s="71" t="s">
        <v>5</v>
      </c>
      <c r="C46" s="72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3"/>
      <c r="C47" s="74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7</v>
      </c>
      <c r="W47" s="5" t="s">
        <v>51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7</v>
      </c>
      <c r="W49" s="5" t="s">
        <v>29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IF(U15&lt;931,Daten!F8,IF(U15&lt;1051,Daten!F9,IF(U15&lt;1181,Daten!F10,IF(U15&lt;1301,Daten!F11,Daten!F12))))</f>
        <v>30437</v>
      </c>
      <c r="W51" s="5" t="str">
        <f>IF(V51=30437,Daten!G8,IF(V51=30439,Daten!G9,IF(V51=30441,Daten!G10,IF(V51=30443,Daten!G11,Daten!G12))))</f>
        <v>Hawa Acoustics XS left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2" priority="1">
      <formula>$D$15&gt;2550</formula>
    </cfRule>
  </conditionalFormatting>
  <dataValidations count="12">
    <dataValidation type="whole" operator="greaterThan" allowBlank="1" showInputMessage="1" showErrorMessage="1" errorTitle="Flasches Mass" error="Muss min. 120 mm sein" sqref="D22" xr:uid="{C3DE3ACA-5F99-4072-AE0B-C47807A6CAF8}">
      <formula1>119</formula1>
    </dataValidation>
    <dataValidation type="whole" allowBlank="1" showInputMessage="1" showErrorMessage="1" errorTitle="Flasches Mass" error="Muss zwischen 1500 und 2550 mm sein" sqref="D15" xr:uid="{BB1709DB-2A59-4309-A8F6-933FB69803D3}">
      <formula1>1500</formula1>
      <formula2>2550</formula2>
    </dataValidation>
    <dataValidation allowBlank="1" showInputMessage="1" showErrorMessage="1" errorTitle="Flasches Mass" error="Muss zwischen 44 und 50 mm sein" sqref="D19:D20" xr:uid="{5557C800-D5AC-45DE-83B9-555055585C50}"/>
    <dataValidation type="whole" allowBlank="1" showInputMessage="1" showErrorMessage="1" errorTitle="Falsches Mass" error="Muss zwischen 750 und 1250 mm sein" sqref="D30" xr:uid="{0657EDA7-DD18-4488-AA6B-A4523040361E}">
      <formula1>6</formula1>
      <formula2>25</formula2>
    </dataValidation>
    <dataValidation type="whole" allowBlank="1" showInputMessage="1" showErrorMessage="1" errorTitle="Falsches Mass" error="Muss zwischen 0 und 20 mm sein" sqref="D32" xr:uid="{D9832AEA-8266-47B9-B27A-AE8EA08014BB}">
      <formula1>0</formula1>
      <formula2>20</formula2>
    </dataValidation>
    <dataValidation type="whole" allowBlank="1" showInputMessage="1" showErrorMessage="1" errorTitle="Falsches Mass" error="must be between 750 and 1250 mm" sqref="D11" xr:uid="{E2DA6E32-0D91-40FE-BB7F-6948B60D86C4}">
      <formula1>750</formula1>
      <formula2>1250</formula2>
    </dataValidation>
    <dataValidation type="whole" allowBlank="1" showInputMessage="1" showErrorMessage="1" errorTitle="Flasches Mass" error="must be between 1500 and 2550 mm" sqref="D13" xr:uid="{401F03E6-3939-4361-81DB-379A3A59CAC9}">
      <formula1>1500</formula1>
      <formula2>2550</formula2>
    </dataValidation>
    <dataValidation type="whole" allowBlank="1" showInputMessage="1" showErrorMessage="1" errorTitle="Flasches Mass" error="must be between 39 and 45 mm_x000a_" sqref="D17" xr:uid="{FA503079-37AB-40E8-86DD-BBF10CF770E4}">
      <formula1>39</formula1>
      <formula2>45</formula2>
    </dataValidation>
    <dataValidation type="whole" operator="greaterThan" allowBlank="1" showInputMessage="1" showErrorMessage="1" errorTitle="Flasches Mass" error="Must be at least 120 mm" sqref="D21" xr:uid="{216BF006-FE5E-4B7F-B4FD-92CF4ED6EA90}">
      <formula1>119</formula1>
    </dataValidation>
    <dataValidation type="whole" allowBlank="1" showInputMessage="1" showErrorMessage="1" errorTitle="Falsches Mass" error="must be between 6 and 25 mm" sqref="D29" xr:uid="{6C52A2C2-C5C8-4F1C-B991-8C376568E369}">
      <formula1>6</formula1>
      <formula2>25</formula2>
    </dataValidation>
    <dataValidation type="whole" allowBlank="1" showInputMessage="1" showErrorMessage="1" errorTitle="Falsches Mass" error="must be between 30 and 60 mm" sqref="D27" xr:uid="{9C019D7E-08B1-461D-889E-4E2520372C02}">
      <formula1>30</formula1>
      <formula2>60</formula2>
    </dataValidation>
    <dataValidation type="whole" allowBlank="1" showInputMessage="1" showErrorMessage="1" errorTitle="Falsches Mass" error="must be between 0 and 20 mm" sqref="D31" xr:uid="{AD5B2F45-16B1-4DEA-979E-9F84E4035FE8}">
      <formula1>0</formula1>
      <formula2>20</formula2>
    </dataValidation>
  </dataValidations>
  <hyperlinks>
    <hyperlink ref="B46:C47" location="Startseite!A1" display="Home" xr:uid="{EBD9E4FA-8EA8-4964-81DD-C3E46052CDF1}"/>
    <hyperlink ref="B43:C44" location="'Art P U '!A1" display="Zurück" xr:uid="{17820B86-D848-4BFF-940C-AB95C75BD8DF}"/>
    <hyperlink ref="E43:F44" location="'26'!A1" display="Zum Plan " xr:uid="{DF014BE7-6483-437B-A97E-D4F78D0AD19A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BF4EFC57-881B-4C66-A2A9-37CEC5231BAA}">
          <x14:formula1>
            <xm:f>Daten!$B$2:$B$3</xm:f>
          </x14:formula1>
          <xm:sqref>D35 D39 D37</xm:sqref>
        </x14:dataValidation>
        <x14:dataValidation type="list" allowBlank="1" showInputMessage="1" showErrorMessage="1" xr:uid="{B27DDEE2-D59E-4802-A4B5-F64AC0512534}">
          <x14:formula1>
            <xm:f>Daten!$B$6:$B$7</xm:f>
          </x14:formula1>
          <xm:sqref>D23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D151-D8EE-4C98-B695-89161F48165D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42578125" style="1" customWidth="1"/>
    <col min="4" max="4" width="11.42578125" style="1" customWidth="1"/>
    <col min="5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U L T  '!U27</f>
        <v>20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U L T  '!D15</f>
        <v>1597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U L T  '!U11</f>
        <v>1550</v>
      </c>
      <c r="I10" s="18" t="s">
        <v>7</v>
      </c>
      <c r="Z10" s="32">
        <f>IF('P P U L T  '!D23="Porta 60",Daten!F4,IF('P P U L T  '!D23="Porta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U L T  '!V51</f>
        <v>30437</v>
      </c>
      <c r="AA11" s="21">
        <v>1</v>
      </c>
      <c r="AB11" s="21" t="str">
        <f>'P P U L T  '!W51</f>
        <v>Hawa Acoustics XS left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U L T  '!U47</f>
        <v>855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U L T  '!U49</f>
        <v>875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U L T  '!V34</f>
        <v>057.3112.250</v>
      </c>
      <c r="AA15" s="21">
        <v>1</v>
      </c>
      <c r="AB15" s="21" t="str">
        <f>'P P U L T  '!W34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U L T  '!V41</f>
        <v>057.3113.250</v>
      </c>
      <c r="AA18" s="21">
        <f>IF('P P U L T  '!D35="JA",1,0)</f>
        <v>0</v>
      </c>
      <c r="AB18" s="21" t="str">
        <f>'P P U L T  '!W41</f>
        <v>Clip-on panel, aluminum, anodized 2500 mm</v>
      </c>
      <c r="AC18" s="21"/>
      <c r="AD18" s="21"/>
    </row>
    <row r="19" spans="11:30" x14ac:dyDescent="0.25">
      <c r="Z19" s="32">
        <f>IF('P P U L T  '!D37="JA",Daten!L30,0)</f>
        <v>0</v>
      </c>
      <c r="AA19" s="21">
        <f>IF('P P U L T  '!D37="JA",1,0)</f>
        <v>0</v>
      </c>
      <c r="AB19" s="21">
        <f>IF('P P U L T  '!D37="Ja",Daten!M30,0)</f>
        <v>0</v>
      </c>
      <c r="AC19" s="21"/>
      <c r="AD19" s="21"/>
    </row>
    <row r="25" spans="11:30" x14ac:dyDescent="0.25">
      <c r="K25" s="16" t="s">
        <v>35</v>
      </c>
      <c r="L25" s="17">
        <f>T48-10</f>
        <v>40</v>
      </c>
      <c r="M25" s="17" t="s">
        <v>7</v>
      </c>
      <c r="N25" s="18"/>
    </row>
    <row r="48" spans="3:21" x14ac:dyDescent="0.25">
      <c r="C48" s="16" t="s">
        <v>34</v>
      </c>
      <c r="D48" s="17">
        <f>'P P U L T  '!U33</f>
        <v>1640</v>
      </c>
      <c r="E48" s="18" t="s">
        <v>7</v>
      </c>
      <c r="K48" s="16" t="s">
        <v>31</v>
      </c>
      <c r="L48" s="17">
        <f>'P P U L T  '!D11</f>
        <v>750</v>
      </c>
      <c r="M48" s="18" t="s">
        <v>7</v>
      </c>
      <c r="S48" s="16" t="s">
        <v>32</v>
      </c>
      <c r="T48" s="17">
        <f>'P P U L T  '!D27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U L T  '!U15</f>
        <v>880</v>
      </c>
      <c r="M50" s="18" t="s">
        <v>7</v>
      </c>
      <c r="S50" s="16" t="s">
        <v>33</v>
      </c>
      <c r="T50" s="17">
        <f>'P P U L T  '!D29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P U L T  '!D31</f>
        <v>10</v>
      </c>
      <c r="U52" s="18" t="s">
        <v>7</v>
      </c>
    </row>
    <row r="62" spans="3:21" x14ac:dyDescent="0.25">
      <c r="C62" s="16" t="s">
        <v>119</v>
      </c>
      <c r="D62" s="17">
        <f>'P P U L T  '!U37</f>
        <v>1640</v>
      </c>
      <c r="E62" s="18" t="s">
        <v>7</v>
      </c>
      <c r="K62" s="16" t="s">
        <v>53</v>
      </c>
      <c r="L62" s="17">
        <f>'P P U L T  '!D21</f>
        <v>120</v>
      </c>
      <c r="M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73</v>
      </c>
      <c r="E64" s="18" t="s">
        <v>7</v>
      </c>
    </row>
    <row r="66" spans="3:22" x14ac:dyDescent="0.25">
      <c r="V66" s="3" t="s">
        <v>170</v>
      </c>
    </row>
    <row r="69" spans="3:22" x14ac:dyDescent="0.25">
      <c r="C69" s="71" t="s">
        <v>83</v>
      </c>
      <c r="D69" s="72"/>
    </row>
    <row r="70" spans="3:22" x14ac:dyDescent="0.25">
      <c r="C70" s="73"/>
      <c r="D70" s="74"/>
    </row>
    <row r="72" spans="3:22" x14ac:dyDescent="0.25">
      <c r="C72" s="71" t="s">
        <v>5</v>
      </c>
      <c r="D72" s="72"/>
    </row>
    <row r="73" spans="3:22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BEC044A9-FBCE-4A2F-A106-6B8EE0CBA32E}"/>
    <hyperlink ref="C69:D70" location="'P P U L T  '!A1" display="Zurück" xr:uid="{9F0E7B61-6E48-410C-B1BD-3BB032F9CDF9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B57D-BC82-436E-B658-ADF6A06CA5CC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D13+D25+D29+6+U23</f>
        <v>1597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36.425000000000004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169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C25" s="1" t="s">
        <v>13</v>
      </c>
      <c r="D25" s="33">
        <v>50</v>
      </c>
      <c r="E25" s="1" t="s">
        <v>7</v>
      </c>
      <c r="F25" s="1" t="s">
        <v>16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17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7</v>
      </c>
      <c r="W27" s="5" t="s">
        <v>25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213</v>
      </c>
      <c r="C29" s="1" t="s">
        <v>54</v>
      </c>
      <c r="D29" s="33">
        <v>10</v>
      </c>
      <c r="E29" s="1" t="s">
        <v>7</v>
      </c>
      <c r="F29" s="1" t="s">
        <v>55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27" t="s">
        <v>92</v>
      </c>
      <c r="C31" s="128"/>
      <c r="D31" s="128"/>
      <c r="E31" s="128"/>
      <c r="F31" s="129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7</v>
      </c>
      <c r="W31" s="5" t="s">
        <v>25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Running track, aluminum, anodized, pre-drilled 2500 mm</v>
      </c>
    </row>
    <row r="33" spans="2:23" x14ac:dyDescent="0.25">
      <c r="B33" s="1" t="s">
        <v>124</v>
      </c>
      <c r="D33" s="33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47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30" customHeight="1" x14ac:dyDescent="0.25">
      <c r="B35" s="152" t="s">
        <v>180</v>
      </c>
      <c r="C35" s="153"/>
      <c r="D35" s="4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1760</v>
      </c>
      <c r="V35" s="5" t="s">
        <v>7</v>
      </c>
      <c r="W35" s="5" t="s">
        <v>46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 t="s">
        <v>6</v>
      </c>
      <c r="O37" s="11"/>
      <c r="P37" s="11"/>
      <c r="Q37" s="11"/>
      <c r="R37" s="12"/>
      <c r="S37" s="11"/>
      <c r="T37" s="5"/>
      <c r="U37" s="5">
        <f>U25+52</f>
        <v>72</v>
      </c>
      <c r="V37" s="5" t="s">
        <v>7</v>
      </c>
      <c r="W37" s="5" t="s">
        <v>27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Clip-on panel, aluminum, anodized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154" t="s">
        <v>83</v>
      </c>
      <c r="C41" s="155"/>
      <c r="E41" s="154" t="s">
        <v>114</v>
      </c>
      <c r="F41" s="155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156"/>
      <c r="C42" s="157"/>
      <c r="E42" s="156"/>
      <c r="F42" s="157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28</v>
      </c>
      <c r="V43" s="5"/>
      <c r="W43" s="5"/>
    </row>
    <row r="44" spans="2:23" ht="6" customHeight="1" x14ac:dyDescent="0.25">
      <c r="B44" s="71" t="s">
        <v>5</v>
      </c>
      <c r="C44" s="72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3"/>
      <c r="C45" s="74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7</v>
      </c>
      <c r="W45" s="5" t="s">
        <v>51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7</v>
      </c>
      <c r="W47" s="5" t="s">
        <v>29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30438</v>
      </c>
      <c r="W49" s="5" t="str">
        <f>IF(V49=30436,Daten!J8,IF(V49=30438,Daten!J9,IF(V49=30440,Daten!J10,IF(V49=30442,Daten!J11,Daten!J12))))</f>
        <v xml:space="preserve">Hawa Acoustics S right </v>
      </c>
    </row>
    <row r="51" spans="10:23" x14ac:dyDescent="0.25">
      <c r="J51" s="19"/>
    </row>
  </sheetData>
  <sheetProtection sheet="1" objects="1" scenarios="1"/>
  <mergeCells count="9">
    <mergeCell ref="B41:C42"/>
    <mergeCell ref="E41:F42"/>
    <mergeCell ref="B44:C45"/>
    <mergeCell ref="B3:M5"/>
    <mergeCell ref="B7:M7"/>
    <mergeCell ref="B9:F9"/>
    <mergeCell ref="B23:F23"/>
    <mergeCell ref="B31:F31"/>
    <mergeCell ref="B35:C35"/>
  </mergeCells>
  <conditionalFormatting sqref="D15">
    <cfRule type="expression" dxfId="1" priority="1">
      <formula>$D$15&gt;2550</formula>
    </cfRule>
  </conditionalFormatting>
  <dataValidations count="10">
    <dataValidation type="whole" allowBlank="1" showInputMessage="1" showErrorMessage="1" errorTitle="Flasches Mass" error="Muss zwischen 1500 und 2550 mm sein" sqref="D15" xr:uid="{8313E208-CFD1-4D6C-98C2-F86EFDAE7111}">
      <formula1>1500</formula1>
      <formula2>2550</formula2>
    </dataValidation>
    <dataValidation allowBlank="1" showInputMessage="1" showErrorMessage="1" errorTitle="Flasches Mass" error="Muss zwischen 44 und 50 mm sein" sqref="D19:D20" xr:uid="{2421A49A-8A71-4C42-9671-975F7591892F}"/>
    <dataValidation type="whole" allowBlank="1" showInputMessage="1" showErrorMessage="1" errorTitle="Falsches Mass" error="Muss zwischen 750 und 1250 mm sein" sqref="D28" xr:uid="{041DB4D3-0950-45E8-93EF-5A071F1A3179}">
      <formula1>6</formula1>
      <formula2>25</formula2>
    </dataValidation>
    <dataValidation type="whole" allowBlank="1" showInputMessage="1" showErrorMessage="1" errorTitle="Falsches Mass" error="Muss zwischen 0 und 20 mm sein" sqref="D30" xr:uid="{AAD7A91D-26FE-435D-A008-ADFFF9CFDACB}">
      <formula1>0</formula1>
      <formula2>20</formula2>
    </dataValidation>
    <dataValidation type="whole" allowBlank="1" showInputMessage="1" showErrorMessage="1" errorTitle="Flasches Mass" error="must be between 1500 and 2550 mm" sqref="D13" xr:uid="{A9E980BE-B208-48D7-AF81-2C53C71D9FD0}">
      <formula1>1500</formula1>
      <formula2>2550</formula2>
    </dataValidation>
    <dataValidation type="whole" allowBlank="1" showInputMessage="1" showErrorMessage="1" errorTitle="Falsches Mass" error="must be between 750 and 1250 mm" sqref="D11" xr:uid="{BCF6CEE5-F493-4BE1-B1F6-42ECE8613DA5}">
      <formula1>750</formula1>
      <formula2>1250</formula2>
    </dataValidation>
    <dataValidation type="whole" allowBlank="1" showInputMessage="1" showErrorMessage="1" errorTitle="Flasches Mass" error="must be between 39 and 45 mm_x000a_" sqref="D17" xr:uid="{51EF2DA1-5EB3-4CE5-905E-D5F67F19EAD1}">
      <formula1>39</formula1>
      <formula2>45</formula2>
    </dataValidation>
    <dataValidation type="whole" allowBlank="1" showInputMessage="1" showErrorMessage="1" errorTitle="Falsches Mass" error="must be between 0 and 20 mm" sqref="D29" xr:uid="{874B27A4-C740-42BF-86FB-E05F77F6BDC4}">
      <formula1>0</formula1>
      <formula2>20</formula2>
    </dataValidation>
    <dataValidation type="whole" allowBlank="1" showInputMessage="1" showErrorMessage="1" errorTitle="Falsches Mass" error="must be between 30 and 60 mm" sqref="D25" xr:uid="{AEA3A528-8D54-4C08-871F-51B9855B8E51}">
      <formula1>30</formula1>
      <formula2>60</formula2>
    </dataValidation>
    <dataValidation type="whole" allowBlank="1" showInputMessage="1" showErrorMessage="1" errorTitle="Falsches Mass" error="must be between 6 and 25 mm" sqref="D27" xr:uid="{D19851D6-3973-4CCD-A2AD-58B2FE1F9C18}">
      <formula1>6</formula1>
      <formula2>25</formula2>
    </dataValidation>
  </dataValidations>
  <hyperlinks>
    <hyperlink ref="B44:C45" location="Startseite!A1" display="Home" xr:uid="{2D12F6D4-3D51-4FA7-BE3B-44DA09F309C9}"/>
    <hyperlink ref="B41:C42" location="'Art P U '!A1" display="Zurück" xr:uid="{D3842B46-448A-4537-A172-5483B1F42930}"/>
    <hyperlink ref="E41:F42" location="'31'!A1" display="Zum Plan " xr:uid="{A1FD8F04-150F-43C2-8B97-E91A5A6CB2A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35D792B2-F474-4690-83ED-4BE77E2B2EB6}">
          <x14:formula1>
            <xm:f>Daten!$B$2:$B$3</xm:f>
          </x14:formula1>
          <xm:sqref>D33 D37 D35</xm:sqref>
        </x14:dataValidation>
        <x14:dataValidation type="list" allowBlank="1" showInputMessage="1" showErrorMessage="1" xr:uid="{50AA86CE-C355-48F0-8423-3A489C3BC55A}">
          <x14:formula1>
            <xm:f>Daten!$B$6:$B$7</xm:f>
          </x14:formula1>
          <xm:sqref>D21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C1CD2-07C9-472D-91B8-D78AC5EE88F4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1406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U R G  '!U25</f>
        <v>20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U R G  '!D15</f>
        <v>1597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U R G  '!U11</f>
        <v>1550</v>
      </c>
      <c r="I10" s="18" t="s">
        <v>7</v>
      </c>
      <c r="Z10" s="32">
        <f>IF('P P U R G  '!D21="Porta 60",Daten!F4,IF('P P U R G  '!D21="Porta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U R G  '!V49</f>
        <v>30438</v>
      </c>
      <c r="AA11" s="21">
        <v>1</v>
      </c>
      <c r="AB11" s="21" t="str">
        <f>'P P U R G  '!W49</f>
        <v xml:space="preserve">Hawa Acoustics S right 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U R G  '!U45</f>
        <v>915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U R G  '!U47</f>
        <v>935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U R G  '!V32</f>
        <v>057.3112.250</v>
      </c>
      <c r="AA15" s="21">
        <v>1</v>
      </c>
      <c r="AB15" s="21" t="str">
        <f>'P P U R G  '!W32</f>
        <v>Running track, aluminum, anodized, pre-drilled 2500 mm</v>
      </c>
      <c r="AC15" s="21"/>
      <c r="AD15" s="21"/>
    </row>
    <row r="16" spans="6:30" x14ac:dyDescent="0.25">
      <c r="Z16" s="32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32" t="str">
        <f>'P P U R G  '!V39</f>
        <v>057.3113.250</v>
      </c>
      <c r="AA18" s="21">
        <f>IF('P P U R G  '!D33="JA",1,0)</f>
        <v>0</v>
      </c>
      <c r="AB18" s="21" t="str">
        <f>'P P U R G  '!W39</f>
        <v>Clip-on panel, aluminum, anodized 2500 mm</v>
      </c>
      <c r="AC18" s="21"/>
      <c r="AD18" s="21"/>
    </row>
    <row r="19" spans="11:30" x14ac:dyDescent="0.25">
      <c r="Z19" s="32">
        <f>IF('P P U R G  '!D35="JA",Daten!L30,0)</f>
        <v>0</v>
      </c>
      <c r="AA19" s="21">
        <f>IF('P P U R G  '!D35="JA",1,0)</f>
        <v>0</v>
      </c>
      <c r="AB19" s="21">
        <f>IF('P P U R G  '!D35="Ja",Daten!M30,0)</f>
        <v>0</v>
      </c>
      <c r="AC19" s="21"/>
      <c r="AD19" s="21"/>
    </row>
    <row r="25" spans="11:30" x14ac:dyDescent="0.25">
      <c r="K25" s="16" t="s">
        <v>61</v>
      </c>
      <c r="L25" s="17">
        <f>126-T48</f>
        <v>76</v>
      </c>
      <c r="M25" s="17" t="s">
        <v>7</v>
      </c>
      <c r="N25" s="18"/>
      <c r="T25" s="16" t="s">
        <v>62</v>
      </c>
      <c r="U25" s="17">
        <f>T48-10</f>
        <v>40</v>
      </c>
      <c r="V25" s="18" t="s">
        <v>7</v>
      </c>
    </row>
    <row r="48" spans="3:21" x14ac:dyDescent="0.25">
      <c r="C48" s="16" t="s">
        <v>34</v>
      </c>
      <c r="D48" s="17">
        <f>'P P U R G  '!U27</f>
        <v>1760</v>
      </c>
      <c r="E48" s="18" t="s">
        <v>7</v>
      </c>
      <c r="K48" s="16" t="s">
        <v>31</v>
      </c>
      <c r="L48" s="17">
        <f>'P P U R G  '!D11</f>
        <v>750</v>
      </c>
      <c r="M48" s="18" t="s">
        <v>7</v>
      </c>
      <c r="S48" s="16" t="s">
        <v>32</v>
      </c>
      <c r="T48" s="17">
        <f>'P P U R G  '!D25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U R G  '!U15</f>
        <v>940</v>
      </c>
      <c r="M50" s="18" t="s">
        <v>7</v>
      </c>
      <c r="S50" s="16" t="s">
        <v>33</v>
      </c>
      <c r="T50" s="17">
        <f>'P P U R G  '!D27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P U R G  '!$D$29</f>
        <v>10</v>
      </c>
      <c r="U52" s="18" t="s">
        <v>7</v>
      </c>
    </row>
    <row r="62" spans="3:21" x14ac:dyDescent="0.25">
      <c r="C62" s="16" t="s">
        <v>119</v>
      </c>
      <c r="D62" s="17">
        <f>'P P U R G  '!U35</f>
        <v>1760</v>
      </c>
      <c r="E62" s="18" t="s">
        <v>7</v>
      </c>
    </row>
    <row r="63" spans="3:21" ht="6" customHeight="1" x14ac:dyDescent="0.25"/>
    <row r="64" spans="3:21" x14ac:dyDescent="0.25">
      <c r="C64" s="16" t="s">
        <v>205</v>
      </c>
      <c r="D64" s="17">
        <f>H6+53</f>
        <v>73</v>
      </c>
      <c r="E64" s="18" t="s">
        <v>7</v>
      </c>
    </row>
    <row r="68" spans="3:21" x14ac:dyDescent="0.25">
      <c r="U68" s="3" t="s">
        <v>170</v>
      </c>
    </row>
    <row r="69" spans="3:21" ht="15" customHeight="1" x14ac:dyDescent="0.25">
      <c r="C69" s="71" t="s">
        <v>83</v>
      </c>
      <c r="D69" s="72"/>
    </row>
    <row r="70" spans="3:21" ht="15" customHeight="1" x14ac:dyDescent="0.25">
      <c r="C70" s="73"/>
      <c r="D70" s="74"/>
    </row>
    <row r="72" spans="3:21" x14ac:dyDescent="0.25">
      <c r="C72" s="71" t="s">
        <v>5</v>
      </c>
      <c r="D72" s="72"/>
    </row>
    <row r="73" spans="3:21" x14ac:dyDescent="0.25">
      <c r="C73" s="73"/>
      <c r="D73" s="74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FA6AAA63-5826-45E1-B8C3-31188CCEF39C}"/>
    <hyperlink ref="C69:D70" location="'P P U R G  '!A1" display="Zurück" xr:uid="{2E760EFD-871A-4C4B-B531-799946D709B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D4569-AB38-42FB-888A-AB57D032E249}">
  <dimension ref="B3:X53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172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78</v>
      </c>
      <c r="D13" s="33">
        <v>1500</v>
      </c>
      <c r="E13" s="1" t="s">
        <v>7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9</v>
      </c>
      <c r="D15" s="24">
        <f>D13+D27+D31+6+U25</f>
        <v>1597</v>
      </c>
      <c r="E15" s="1" t="s">
        <v>7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7</v>
      </c>
      <c r="W15" s="5" t="s">
        <v>50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202</v>
      </c>
      <c r="D17" s="33">
        <v>39</v>
      </c>
      <c r="E17" s="1" t="s">
        <v>7</v>
      </c>
      <c r="F17" s="1" t="s">
        <v>72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21</v>
      </c>
      <c r="W17" s="5" t="s">
        <v>20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203</v>
      </c>
      <c r="D19" s="33">
        <v>25</v>
      </c>
      <c r="E19" s="1" t="s">
        <v>12</v>
      </c>
      <c r="F19" s="1" t="s">
        <v>204</v>
      </c>
      <c r="H19" s="4">
        <f>U17*D19</f>
        <v>34.1</v>
      </c>
      <c r="I19" s="1" t="s">
        <v>22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210</v>
      </c>
      <c r="D21" s="33">
        <v>120</v>
      </c>
      <c r="E21" s="1" t="s">
        <v>7</v>
      </c>
      <c r="F21" s="1" t="s">
        <v>52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5" t="s">
        <v>181</v>
      </c>
      <c r="D23" s="41" t="s">
        <v>66</v>
      </c>
      <c r="F23" s="45" t="str">
        <f>IF(D23="Porta 100","maximum 100 Kg door weight",IF(D23="Porta 60","maximum 60 Kg door weight",0))</f>
        <v>maximum 100 Kg door weight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24</v>
      </c>
      <c r="V24" s="5"/>
      <c r="W24" s="5"/>
    </row>
    <row r="25" spans="2:23" x14ac:dyDescent="0.25">
      <c r="B25" s="127" t="s">
        <v>169</v>
      </c>
      <c r="C25" s="128"/>
      <c r="D25" s="128"/>
      <c r="E25" s="128"/>
      <c r="F25" s="129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7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118</v>
      </c>
      <c r="C27" s="1" t="s">
        <v>13</v>
      </c>
      <c r="D27" s="33">
        <v>50</v>
      </c>
      <c r="E27" s="1" t="s">
        <v>7</v>
      </c>
      <c r="F27" s="1" t="s">
        <v>16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7</v>
      </c>
      <c r="W27" s="5" t="s">
        <v>39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117</v>
      </c>
      <c r="C29" s="1" t="s">
        <v>15</v>
      </c>
      <c r="D29" s="33">
        <v>17</v>
      </c>
      <c r="E29" s="1" t="s">
        <v>7</v>
      </c>
      <c r="F29" s="1" t="s">
        <v>14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7</v>
      </c>
      <c r="W29" s="5" t="s">
        <v>25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213</v>
      </c>
      <c r="C31" s="1" t="s">
        <v>54</v>
      </c>
      <c r="D31" s="33">
        <v>10</v>
      </c>
      <c r="E31" s="1" t="s">
        <v>7</v>
      </c>
      <c r="F31" s="1" t="s">
        <v>55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26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27" t="s">
        <v>92</v>
      </c>
      <c r="C33" s="128"/>
      <c r="D33" s="128"/>
      <c r="E33" s="128"/>
      <c r="F33" s="129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7</v>
      </c>
      <c r="W33" s="5" t="s">
        <v>25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Running track, aluminum, anodized, pre-drilled 2500 mm</v>
      </c>
    </row>
    <row r="35" spans="2:23" x14ac:dyDescent="0.25">
      <c r="B35" s="1" t="s">
        <v>124</v>
      </c>
      <c r="D35" s="33" t="s">
        <v>132</v>
      </c>
      <c r="F35" s="1" t="s">
        <v>93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47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2" t="s">
        <v>180</v>
      </c>
      <c r="C37" s="153"/>
      <c r="D37" s="42" t="s">
        <v>132</v>
      </c>
      <c r="F37" s="1" t="s">
        <v>93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7</v>
      </c>
      <c r="W37" s="5" t="s">
        <v>46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 t="s">
        <v>6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7</v>
      </c>
      <c r="W39" s="5" t="s">
        <v>27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Clip-on panel, aluminum, anodized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1" t="s">
        <v>83</v>
      </c>
      <c r="C43" s="72"/>
      <c r="E43" s="71" t="s">
        <v>114</v>
      </c>
      <c r="F43" s="72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3"/>
      <c r="C44" s="74"/>
      <c r="E44" s="73"/>
      <c r="F44" s="74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28</v>
      </c>
      <c r="V45" s="5"/>
      <c r="W45" s="5"/>
    </row>
    <row r="46" spans="2:23" ht="6" customHeight="1" x14ac:dyDescent="0.25">
      <c r="B46" s="71" t="s">
        <v>5</v>
      </c>
      <c r="C46" s="72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3"/>
      <c r="C47" s="74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7</v>
      </c>
      <c r="W47" s="5" t="s">
        <v>51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7</v>
      </c>
      <c r="W49" s="5" t="s">
        <v>29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IF(U15&lt;931,Daten!I8,IF(U15&lt;1051,Daten!I9,IF(U15&lt;1181,Daten!I10,IF(U15&lt;1301,Daten!I11,Daten!I12))))</f>
        <v>30436</v>
      </c>
      <c r="W51" s="5" t="str">
        <f>IF(V51=30436,Daten!J8,IF(V51=30438,Daten!J9,IF(V51=30440,Daten!J10,IF(V51=30442,Daten!J11,Daten!J12))))</f>
        <v xml:space="preserve">Hawa Acoustics XS right 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0" priority="1">
      <formula>$D$15&gt;2550</formula>
    </cfRule>
  </conditionalFormatting>
  <dataValidations count="12">
    <dataValidation type="whole" allowBlank="1" showInputMessage="1" showErrorMessage="1" errorTitle="Falsches Mass" error="Muss zwischen 750 und 1250 mm sein" sqref="D30" xr:uid="{776BED49-5995-460F-BDDC-7662C21B96E8}">
      <formula1>6</formula1>
      <formula2>25</formula2>
    </dataValidation>
    <dataValidation allowBlank="1" showInputMessage="1" showErrorMessage="1" errorTitle="Flasches Mass" error="Muss zwischen 44 und 50 mm sein" sqref="D19:D20" xr:uid="{4D3D5BE2-C4FC-40C9-AC3D-580FE4FC11D6}"/>
    <dataValidation type="whole" allowBlank="1" showInputMessage="1" showErrorMessage="1" errorTitle="Flasches Mass" error="Muss zwischen 1500 und 2550 mm sein" sqref="D15" xr:uid="{82C4A6BF-2601-4B57-A3FA-D881A3D0FA8B}">
      <formula1>1500</formula1>
      <formula2>2550</formula2>
    </dataValidation>
    <dataValidation type="whole" operator="greaterThan" allowBlank="1" showInputMessage="1" showErrorMessage="1" errorTitle="Flasches Mass" error="Muss min. 120 mm sein" sqref="D22" xr:uid="{9CD2734B-8AB0-4187-8022-E6A33B790A65}">
      <formula1>119</formula1>
    </dataValidation>
    <dataValidation type="whole" allowBlank="1" showInputMessage="1" showErrorMessage="1" errorTitle="Falsches Mass" error="Muss zwischen 0 und 20 mm sein" sqref="D32" xr:uid="{5D2C7A99-8112-4493-AA54-6C7E13F4B530}">
      <formula1>0</formula1>
      <formula2>20</formula2>
    </dataValidation>
    <dataValidation type="whole" allowBlank="1" showInputMessage="1" showErrorMessage="1" errorTitle="Falsches Mass" error="must be between 750 and 1250 mm" sqref="D11" xr:uid="{DA980E93-6EEA-4449-9871-C2AE0CC45A9C}">
      <formula1>750</formula1>
      <formula2>1250</formula2>
    </dataValidation>
    <dataValidation type="whole" allowBlank="1" showInputMessage="1" showErrorMessage="1" errorTitle="Flasches Mass" error="must be between 1500 and 2550 mm" sqref="D13" xr:uid="{5D9A65B9-D90E-4BEE-AA49-C6F7DD6EE14F}">
      <formula1>1500</formula1>
      <formula2>2550</formula2>
    </dataValidation>
    <dataValidation type="whole" allowBlank="1" showInputMessage="1" showErrorMessage="1" errorTitle="Flasches Mass" error="must be between 39 and 45 mm_x000a_" sqref="D17" xr:uid="{A1A634D4-0622-4B51-B630-773C091C22FA}">
      <formula1>39</formula1>
      <formula2>45</formula2>
    </dataValidation>
    <dataValidation type="whole" operator="greaterThan" allowBlank="1" showInputMessage="1" showErrorMessage="1" errorTitle="Flasches Mass" error="Must be at least 120 mm" sqref="D21" xr:uid="{001D09C7-4826-4E75-9D7B-3759E1C38A3B}">
      <formula1>119</formula1>
    </dataValidation>
    <dataValidation type="whole" allowBlank="1" showInputMessage="1" showErrorMessage="1" errorTitle="Falsches Mass" error="must be between 6 and 25 mm" sqref="D29" xr:uid="{EF0DD8A9-5B22-4D89-8E9C-E029A84B9441}">
      <formula1>6</formula1>
      <formula2>25</formula2>
    </dataValidation>
    <dataValidation type="whole" allowBlank="1" showInputMessage="1" showErrorMessage="1" errorTitle="Falsches Mass" error="must be between 30 and 60 mm" sqref="D27" xr:uid="{8182B319-C6EE-4F47-94BA-7473629E7944}">
      <formula1>30</formula1>
      <formula2>60</formula2>
    </dataValidation>
    <dataValidation type="whole" allowBlank="1" showInputMessage="1" showErrorMessage="1" errorTitle="Falsches Mass" error="must be between 0 and 20 mm" sqref="D31" xr:uid="{51541B21-EA24-449B-AC3A-1BC11DACC2BE}">
      <formula1>0</formula1>
      <formula2>20</formula2>
    </dataValidation>
  </dataValidations>
  <hyperlinks>
    <hyperlink ref="B46:C47" location="Startseite!A1" display="Home" xr:uid="{0E5B3A08-924B-46E6-9B8C-455232713E13}"/>
    <hyperlink ref="B43:C44" location="'Art P U '!A1" display="Zurück" xr:uid="{1D453042-5266-4575-A13F-1C095D73EE35}"/>
    <hyperlink ref="E43:F44" location="'32'!A1" display="Zum Plan " xr:uid="{7A7841DA-6346-4616-920F-CA12F3CBB5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8323A8B7-9800-4905-B074-2EC5CA3303A1}">
          <x14:formula1>
            <xm:f>Daten!$B$2:$B$3</xm:f>
          </x14:formula1>
          <xm:sqref>D35 D39 D37</xm:sqref>
        </x14:dataValidation>
        <x14:dataValidation type="list" allowBlank="1" showInputMessage="1" showErrorMessage="1" xr:uid="{64E7059F-DE9B-41D0-9D49-28A46A6A15F2}">
          <x14:formula1>
            <xm:f>Daten!$B$6:$B$7</xm:f>
          </x14:formula1>
          <xm:sqref>D23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F130-D051-4C07-BC9C-51CD061479DA}">
  <sheetPr>
    <pageSetUpPr fitToPage="1"/>
  </sheetPr>
  <dimension ref="C2:AD74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1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P U R T '!U27</f>
        <v>20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P U R T '!D15</f>
        <v>1597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P U R T '!U11</f>
        <v>1550</v>
      </c>
      <c r="I10" s="18" t="s">
        <v>7</v>
      </c>
      <c r="Z10" s="32">
        <f>IF('P P U R T '!D23="Porta 60",Daten!F4,IF('P P U R T '!D23="Porta 100",Daten!F3,0))</f>
        <v>30430</v>
      </c>
      <c r="AA10" s="21">
        <v>1</v>
      </c>
      <c r="AB10" s="21" t="str">
        <f>IF(Z10=30430,Daten!G3,IF(Z10=30431,Daten!G4,0))</f>
        <v>Fitting Set Porta 100</v>
      </c>
      <c r="AC10" s="21"/>
      <c r="AD10" s="21"/>
    </row>
    <row r="11" spans="6:30" x14ac:dyDescent="0.25">
      <c r="Z11" s="32">
        <f>'P P U R T '!V51</f>
        <v>30436</v>
      </c>
      <c r="AA11" s="21">
        <v>1</v>
      </c>
      <c r="AB11" s="21" t="str">
        <f>'P P U R T '!W51</f>
        <v xml:space="preserve">Hawa Acoustics XS right </v>
      </c>
      <c r="AC11" s="21"/>
      <c r="AD11" s="21"/>
    </row>
    <row r="12" spans="6:30" x14ac:dyDescent="0.25">
      <c r="Z12" s="32"/>
      <c r="AA12" s="21"/>
      <c r="AB12" s="21" t="s">
        <v>193</v>
      </c>
      <c r="AC12" s="21">
        <f>'P P U R T '!U47</f>
        <v>855</v>
      </c>
      <c r="AD12" s="21" t="s">
        <v>7</v>
      </c>
    </row>
    <row r="13" spans="6:30" x14ac:dyDescent="0.25">
      <c r="Z13" s="32"/>
      <c r="AA13" s="21"/>
      <c r="AB13" s="21" t="s">
        <v>194</v>
      </c>
      <c r="AC13" s="21">
        <f>'P P U R T '!U49</f>
        <v>875</v>
      </c>
      <c r="AD13" s="21" t="s">
        <v>7</v>
      </c>
    </row>
    <row r="14" spans="6:30" x14ac:dyDescent="0.25">
      <c r="Z14" s="32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32" t="str">
        <f>'P P U R T '!V34</f>
        <v>057.3112.250</v>
      </c>
      <c r="AA15" s="21">
        <v>1</v>
      </c>
      <c r="AB15" s="21" t="str">
        <f>'P P U R T '!W34</f>
        <v>Running track, aluminum, anodized, pre-drilled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161</v>
      </c>
      <c r="AA17" s="22"/>
      <c r="AB17" s="22"/>
      <c r="AC17" s="22"/>
      <c r="AD17" s="22"/>
    </row>
    <row r="18" spans="19:30" x14ac:dyDescent="0.25">
      <c r="Z18" s="32" t="str">
        <f>'P P U R T '!V41</f>
        <v>057.3113.250</v>
      </c>
      <c r="AA18" s="21">
        <f>IF('P P U R T '!D35="JA",1,0)</f>
        <v>0</v>
      </c>
      <c r="AB18" s="21" t="str">
        <f>'P P U R T '!W41</f>
        <v>Clip-on panel, aluminum, anodized 2500 mm</v>
      </c>
      <c r="AC18" s="21"/>
      <c r="AD18" s="21"/>
    </row>
    <row r="19" spans="19:30" x14ac:dyDescent="0.25">
      <c r="Z19" s="32">
        <f>IF('P P U R T '!D37="JA",Daten!L30,0)</f>
        <v>0</v>
      </c>
      <c r="AA19" s="21">
        <f>IF('P P U R T '!D37="JA",1,0)</f>
        <v>0</v>
      </c>
      <c r="AB19" s="21">
        <f>IF('P P U R T '!D37="Ja",Daten!M30,0)</f>
        <v>0</v>
      </c>
      <c r="AC19" s="21"/>
      <c r="AD19" s="21"/>
    </row>
    <row r="25" spans="19:30" x14ac:dyDescent="0.25">
      <c r="S25" s="16" t="s">
        <v>35</v>
      </c>
      <c r="T25" s="17">
        <f>T48-10</f>
        <v>40</v>
      </c>
      <c r="U25" s="18" t="s">
        <v>7</v>
      </c>
    </row>
    <row r="48" spans="3:21" x14ac:dyDescent="0.25">
      <c r="C48" s="16" t="s">
        <v>34</v>
      </c>
      <c r="D48" s="17">
        <f>'P P U R T '!U33</f>
        <v>1640</v>
      </c>
      <c r="E48" s="18" t="s">
        <v>7</v>
      </c>
      <c r="K48" s="16" t="s">
        <v>31</v>
      </c>
      <c r="L48" s="17">
        <f>'P P U R T '!D11</f>
        <v>750</v>
      </c>
      <c r="M48" s="18" t="s">
        <v>7</v>
      </c>
      <c r="S48" s="16" t="s">
        <v>32</v>
      </c>
      <c r="T48" s="17">
        <f>'P P U R T '!D27</f>
        <v>50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P U R T '!U15</f>
        <v>880</v>
      </c>
      <c r="M50" s="18" t="s">
        <v>7</v>
      </c>
      <c r="S50" s="16" t="s">
        <v>33</v>
      </c>
      <c r="T50" s="17">
        <f>'P P U R T '!D29</f>
        <v>17</v>
      </c>
      <c r="U50" s="18" t="s">
        <v>7</v>
      </c>
    </row>
    <row r="51" spans="3:21" ht="6" customHeight="1" x14ac:dyDescent="0.25"/>
    <row r="52" spans="3:21" x14ac:dyDescent="0.25">
      <c r="S52" s="16" t="s">
        <v>56</v>
      </c>
      <c r="T52" s="17">
        <f>'P P U R T '!D31</f>
        <v>10</v>
      </c>
      <c r="U52" s="18" t="s">
        <v>7</v>
      </c>
    </row>
    <row r="62" spans="3:21" x14ac:dyDescent="0.25">
      <c r="C62" s="16" t="s">
        <v>119</v>
      </c>
      <c r="D62" s="17">
        <f>'P P U R T '!U37</f>
        <v>1640</v>
      </c>
      <c r="E62" s="18" t="s">
        <v>7</v>
      </c>
      <c r="K62" s="16" t="s">
        <v>53</v>
      </c>
      <c r="L62" s="17">
        <f>'P P U R T '!D21</f>
        <v>120</v>
      </c>
      <c r="M62" s="18" t="s">
        <v>7</v>
      </c>
    </row>
    <row r="63" spans="3:21" ht="6" customHeight="1" x14ac:dyDescent="0.25"/>
    <row r="64" spans="3:21" ht="6" customHeight="1" x14ac:dyDescent="0.25"/>
    <row r="65" spans="3:21" x14ac:dyDescent="0.25">
      <c r="C65" s="16" t="s">
        <v>205</v>
      </c>
      <c r="D65" s="17">
        <f>H6+53</f>
        <v>73</v>
      </c>
      <c r="E65" s="18" t="s">
        <v>7</v>
      </c>
    </row>
    <row r="68" spans="3:21" x14ac:dyDescent="0.25">
      <c r="U68" s="3" t="s">
        <v>170</v>
      </c>
    </row>
    <row r="70" spans="3:21" x14ac:dyDescent="0.25">
      <c r="C70" s="71" t="s">
        <v>83</v>
      </c>
      <c r="D70" s="72"/>
    </row>
    <row r="71" spans="3:21" x14ac:dyDescent="0.25">
      <c r="C71" s="73"/>
      <c r="D71" s="74"/>
    </row>
    <row r="73" spans="3:21" x14ac:dyDescent="0.25">
      <c r="C73" s="71" t="s">
        <v>5</v>
      </c>
      <c r="D73" s="72"/>
    </row>
    <row r="74" spans="3:21" x14ac:dyDescent="0.25">
      <c r="C74" s="73"/>
      <c r="D74" s="74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91837E00-4964-4F73-B7AA-B4E0EA32203F}"/>
    <hyperlink ref="C70:D71" location="'P P U R T '!A1" display="Zurück" xr:uid="{9C1008B6-1555-4329-B02A-AB1532C66E2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D482-61C3-4186-BE95-21454E8BF03E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900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970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1.4006799999999999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35.016999999999996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4" t="s">
        <v>210</v>
      </c>
      <c r="D19" s="33">
        <v>120</v>
      </c>
      <c r="E19" s="1" t="s">
        <v>7</v>
      </c>
      <c r="F19" s="1" t="s">
        <v>52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C23" s="1" t="s">
        <v>13</v>
      </c>
      <c r="D23" s="33">
        <v>30</v>
      </c>
      <c r="E23" s="1" t="s">
        <v>7</v>
      </c>
      <c r="F23" s="1" t="s">
        <v>16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1820</v>
      </c>
      <c r="V25" s="5" t="s">
        <v>7</v>
      </c>
      <c r="W25" s="5" t="s">
        <v>25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1820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Running track, anodized, pre-drilled 2000 mm</v>
      </c>
    </row>
    <row r="30" spans="2:23" x14ac:dyDescent="0.25">
      <c r="B30" s="1" t="s">
        <v>124</v>
      </c>
      <c r="D30" s="33" t="s">
        <v>132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47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166</v>
      </c>
      <c r="D32" s="33" t="s">
        <v>132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1820</v>
      </c>
      <c r="V32" s="5" t="s">
        <v>7</v>
      </c>
      <c r="W32" s="5" t="s">
        <v>46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167</v>
      </c>
      <c r="D34" s="33" t="s">
        <v>132</v>
      </c>
      <c r="F34" s="1" t="s">
        <v>93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7</v>
      </c>
      <c r="W34" s="5" t="s">
        <v>71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Clip-on panel 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28</v>
      </c>
      <c r="V40" s="5"/>
      <c r="W40" s="5"/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945</v>
      </c>
      <c r="V42" s="5" t="s">
        <v>7</v>
      </c>
      <c r="W42" s="5" t="s">
        <v>51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965</v>
      </c>
      <c r="V44" s="5" t="s">
        <v>7</v>
      </c>
      <c r="W44" s="5" t="s">
        <v>29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30439</v>
      </c>
      <c r="W46" s="5" t="str">
        <f>IF(V46=30437,Daten!G8,IF(V46=30439,Daten!G9,IF(V46=30441,Daten!G10,IF(V46=30443,Daten!G11,Daten!G12))))</f>
        <v>Hawa Acoustics S left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30" priority="1">
      <formula>$H$17&gt;100</formula>
    </cfRule>
  </conditionalFormatting>
  <dataValidations count="8">
    <dataValidation type="whole" allowBlank="1" showInputMessage="1" showErrorMessage="1" errorTitle="Falsches Mass" error="Muss zwischen 750 und 1250 mm sein" sqref="D26" xr:uid="{4F81C41E-A1FD-476A-B0AA-56E548BF795F}">
      <formula1>6</formula1>
      <formula2>25</formula2>
    </dataValidation>
    <dataValidation allowBlank="1" showInputMessage="1" showErrorMessage="1" errorTitle="Flasches Mass" error="Muss zwischen 44 und 50 mm sein" sqref="D17:D18" xr:uid="{C2D3423B-E9E5-42A1-859C-4EDC7E282AF8}"/>
    <dataValidation type="whole" operator="greaterThan" allowBlank="1" showInputMessage="1" showErrorMessage="1" errorTitle="Flasches Mass" error="Must be at least 120 mm" sqref="D19" xr:uid="{96975DF1-3963-4825-9D9F-B7BE193919CD}">
      <formula1>119</formula1>
    </dataValidation>
    <dataValidation type="whole" allowBlank="1" showInputMessage="1" showErrorMessage="1" errorTitle="Falsches Mass" error="must be between 750 and 1250 mm" sqref="D11" xr:uid="{31389A7F-65D5-47D2-BC7A-A6D8552343A3}">
      <formula1>750</formula1>
      <formula2>1250</formula2>
    </dataValidation>
    <dataValidation type="whole" allowBlank="1" showInputMessage="1" showErrorMessage="1" errorTitle="Flasches Mass" error="must be between 1500 and 2550 mm" sqref="D13" xr:uid="{F9B5CAEC-5576-4B04-8CEE-0AF241490AB0}">
      <formula1>1500</formula1>
      <formula2>2550</formula2>
    </dataValidation>
    <dataValidation type="whole" allowBlank="1" showInputMessage="1" showErrorMessage="1" errorTitle="Flasches Mass" error="must be between 44 and 50 mm_x000a_(if smaller than 44 mm, use Hawa Porta Acoustics)" sqref="D15" xr:uid="{AE2892DE-994C-4A47-A358-51E5F7B051A2}">
      <formula1>44</formula1>
      <formula2>50</formula2>
    </dataValidation>
    <dataValidation type="whole" allowBlank="1" showInputMessage="1" showErrorMessage="1" errorTitle="Falsches Mass" error="must be between 6 and 25 mm" sqref="D25" xr:uid="{DA94AEB9-9F34-4A81-A872-200348BB4373}">
      <formula1>6</formula1>
      <formula2>25</formula2>
    </dataValidation>
    <dataValidation type="whole" allowBlank="1" showInputMessage="1" showErrorMessage="1" errorTitle="Falsches Mass" error="must be between 30 and 60 mm" sqref="D23" xr:uid="{FCEDE87A-3863-4F29-B5A2-69E3C8E51D8B}">
      <formula1>30</formula1>
      <formula2>60</formula2>
    </dataValidation>
  </dataValidations>
  <hyperlinks>
    <hyperlink ref="B41:C42" location="Startseite!A1" display="Home" xr:uid="{9C6D82AD-A360-41FF-8C8D-C60CD2BD60F1}"/>
    <hyperlink ref="B38:C39" location="'Art J N'!A1" display="Zurück" xr:uid="{687F0CB8-969C-4D2C-B517-84D8BE4859D0}"/>
    <hyperlink ref="E38:F39" location="'2'!A1" display="Zum Plan " xr:uid="{A9AFA6F0-2177-4873-A549-44A6458C12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C97AB6-3910-4099-ADFD-FF4B22CBA148}">
          <x14:formula1>
            <xm:f>Daten!$B$2:$B$3</xm:f>
          </x14:formula1>
          <xm:sqref>D30 D32 D34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96D1D-6C02-4CFE-A95B-6B124D8FC928}">
  <sheetPr>
    <tabColor theme="4" tint="0.79998168889431442"/>
  </sheetPr>
  <dimension ref="B3:L24"/>
  <sheetViews>
    <sheetView zoomScale="85" zoomScaleNormal="85" workbookViewId="0"/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2:12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2:12" x14ac:dyDescent="0.25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</row>
    <row r="7" spans="2:12" ht="18.75" x14ac:dyDescent="0.3">
      <c r="B7" s="115" t="s">
        <v>214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9" spans="2:12" x14ac:dyDescent="0.25">
      <c r="B9" s="100" t="s">
        <v>85</v>
      </c>
      <c r="C9" s="101"/>
      <c r="E9" s="100" t="s">
        <v>86</v>
      </c>
      <c r="F9" s="101"/>
      <c r="H9" s="100" t="s">
        <v>87</v>
      </c>
      <c r="I9" s="101"/>
      <c r="K9" s="100" t="s">
        <v>162</v>
      </c>
      <c r="L9" s="101"/>
    </row>
    <row r="10" spans="2:12" x14ac:dyDescent="0.25">
      <c r="B10" s="102"/>
      <c r="C10" s="103"/>
      <c r="E10" s="102"/>
      <c r="F10" s="103"/>
      <c r="H10" s="102"/>
      <c r="I10" s="103"/>
      <c r="K10" s="102"/>
      <c r="L10" s="103"/>
    </row>
    <row r="11" spans="2:12" x14ac:dyDescent="0.25">
      <c r="B11" s="102"/>
      <c r="C11" s="103"/>
      <c r="E11" s="102"/>
      <c r="F11" s="103"/>
      <c r="H11" s="102"/>
      <c r="I11" s="103"/>
      <c r="K11" s="102"/>
      <c r="L11" s="103"/>
    </row>
    <row r="12" spans="2:12" x14ac:dyDescent="0.25">
      <c r="B12" s="102"/>
      <c r="C12" s="103"/>
      <c r="E12" s="102"/>
      <c r="F12" s="103"/>
      <c r="H12" s="102"/>
      <c r="I12" s="103"/>
      <c r="K12" s="102"/>
      <c r="L12" s="103"/>
    </row>
    <row r="13" spans="2:12" x14ac:dyDescent="0.25">
      <c r="B13" s="102"/>
      <c r="C13" s="103"/>
      <c r="E13" s="102"/>
      <c r="F13" s="103"/>
      <c r="H13" s="102"/>
      <c r="I13" s="103"/>
      <c r="K13" s="102"/>
      <c r="L13" s="103"/>
    </row>
    <row r="14" spans="2:12" x14ac:dyDescent="0.25">
      <c r="B14" s="102"/>
      <c r="C14" s="103"/>
      <c r="E14" s="102"/>
      <c r="F14" s="103"/>
      <c r="H14" s="102"/>
      <c r="I14" s="103"/>
      <c r="K14" s="102"/>
      <c r="L14" s="103"/>
    </row>
    <row r="15" spans="2:12" x14ac:dyDescent="0.25">
      <c r="B15" s="102"/>
      <c r="C15" s="103"/>
      <c r="E15" s="102"/>
      <c r="F15" s="103"/>
      <c r="H15" s="102"/>
      <c r="I15" s="103"/>
      <c r="K15" s="102"/>
      <c r="L15" s="103"/>
    </row>
    <row r="16" spans="2:12" x14ac:dyDescent="0.25">
      <c r="B16" s="102"/>
      <c r="C16" s="103"/>
      <c r="E16" s="102"/>
      <c r="F16" s="103"/>
      <c r="H16" s="102"/>
      <c r="I16" s="103"/>
      <c r="K16" s="102"/>
      <c r="L16" s="103"/>
    </row>
    <row r="17" spans="2:12" x14ac:dyDescent="0.25">
      <c r="B17" s="102"/>
      <c r="C17" s="103"/>
      <c r="E17" s="102"/>
      <c r="F17" s="103"/>
      <c r="H17" s="102"/>
      <c r="I17" s="103"/>
      <c r="K17" s="102"/>
      <c r="L17" s="103"/>
    </row>
    <row r="18" spans="2:12" x14ac:dyDescent="0.25">
      <c r="B18" s="104"/>
      <c r="C18" s="105"/>
      <c r="E18" s="104"/>
      <c r="F18" s="105"/>
      <c r="H18" s="104"/>
      <c r="I18" s="105"/>
      <c r="K18" s="104"/>
      <c r="L18" s="105"/>
    </row>
    <row r="20" spans="2:12" x14ac:dyDescent="0.25">
      <c r="B20" s="71" t="s">
        <v>83</v>
      </c>
      <c r="C20" s="72"/>
    </row>
    <row r="21" spans="2:12" x14ac:dyDescent="0.25">
      <c r="B21" s="73"/>
      <c r="C21" s="74"/>
    </row>
    <row r="23" spans="2:12" x14ac:dyDescent="0.25">
      <c r="B23" s="71" t="s">
        <v>5</v>
      </c>
      <c r="C23" s="72"/>
    </row>
    <row r="24" spans="2:12" x14ac:dyDescent="0.25">
      <c r="B24" s="73"/>
      <c r="C24" s="74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763A572A-678A-4FEB-9CA2-A3458384A51F}"/>
    <hyperlink ref="B20:C21" location="'P P'!A1" display="Zurück" xr:uid="{834DB7CA-97B6-4BD1-BDCF-624DECAB1E59}"/>
    <hyperlink ref="B9:C18" location="'P P P L G '!A1" display="'P P P L G '!A1" xr:uid="{BBDE7C59-D1B6-492F-A58F-327FEB9B04C5}"/>
    <hyperlink ref="E9:F18" location="'P P P L T '!A1" display="'P P P L T '!A1" xr:uid="{740969F1-6CD8-4143-9877-3699A56D8FF6}"/>
    <hyperlink ref="H9:I18" location="'P P P R G '!A1" display="'P P P R G '!A1" xr:uid="{41883032-E69F-4ADF-A143-75E5CAA94EE9}"/>
    <hyperlink ref="K9:L18" location="'P P P R T'!A1" display="'P P P R T'!A1" xr:uid="{F3829813-25BC-4D73-A434-24096421A7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ACBB-D1A2-4B31-97EB-19B37FFBA0BC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8" t="s">
        <v>173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O7" s="2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5" t="s">
        <v>181</v>
      </c>
      <c r="D19" s="41" t="s">
        <v>66</v>
      </c>
      <c r="F19" s="45" t="str">
        <f>IF(D19="Porta 100","maximum 100 Kg door weight",IF(D19="Porta 60","maximum 60 Kg door weight",0))</f>
        <v>maximum 100 Kg door weight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D23" s="24">
        <v>30</v>
      </c>
      <c r="E23" s="1" t="s">
        <v>7</v>
      </c>
      <c r="F23" s="45" t="s">
        <v>192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7</v>
      </c>
      <c r="W25" s="5" t="s">
        <v>58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Assembly set Hawa Porta 60/100, 2000 mm</v>
      </c>
    </row>
    <row r="30" spans="2:23" x14ac:dyDescent="0.25">
      <c r="B30" s="1" t="s">
        <v>174</v>
      </c>
      <c r="D30" s="33" t="s">
        <v>133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184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77</v>
      </c>
      <c r="D32" s="33" t="s">
        <v>132</v>
      </c>
      <c r="F32" s="1" t="s">
        <v>185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28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7</v>
      </c>
      <c r="W36" s="5" t="s">
        <v>51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7</v>
      </c>
      <c r="W38" s="5" t="s">
        <v>29</v>
      </c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left</v>
      </c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allowBlank="1" showInputMessage="1" showErrorMessage="1" errorTitle="Flasches Mass" error="Muss zwischen 44 und 50 mm sein" sqref="D17" xr:uid="{E703DB3E-69D4-4F8D-99F5-DF9C65FC2A7A}"/>
    <dataValidation type="whole" allowBlank="1" showInputMessage="1" showErrorMessage="1" errorTitle="Falsches Mass" error="Muss zwischen 750 und 1250 mm sein" sqref="D26" xr:uid="{8E413F28-3190-4672-82D9-DB60040B81E0}">
      <formula1>6</formula1>
      <formula2>25</formula2>
    </dataValidation>
    <dataValidation type="whole" allowBlank="1" showInputMessage="1" showErrorMessage="1" errorTitle="Flasches Mass" error="must be between 1500 and 2550 mm" sqref="D13" xr:uid="{CC7E358B-5D80-49AC-9B95-5074AC15F5E5}">
      <formula1>1500</formula1>
      <formula2>2550</formula2>
    </dataValidation>
    <dataValidation type="whole" allowBlank="1" showInputMessage="1" showErrorMessage="1" errorTitle="Falsches Mass" error="must be between 750 and 1250 mm" sqref="D11" xr:uid="{B871B52C-A744-4F9A-B5CD-7EC099E43DF7}">
      <formula1>750</formula1>
      <formula2>1250</formula2>
    </dataValidation>
    <dataValidation type="whole" allowBlank="1" showInputMessage="1" showErrorMessage="1" errorTitle="Flasches Mass" error="must be between 39 and 45 mm_x000a_" sqref="D15" xr:uid="{F2E7E668-D335-4E6E-BE97-6395D3DE9447}">
      <formula1>39</formula1>
      <formula2>45</formula2>
    </dataValidation>
    <dataValidation type="whole" allowBlank="1" showInputMessage="1" showErrorMessage="1" errorTitle="Falsches Mass" error="must be between 6 and 25 mm" sqref="D25" xr:uid="{2A2E723A-DFF4-4D26-9F01-ED4F3F88E196}">
      <formula1>6</formula1>
      <formula2>25</formula2>
    </dataValidation>
  </dataValidations>
  <hyperlinks>
    <hyperlink ref="B41:C42" location="Startseite!A1" display="Home" xr:uid="{6C9F8DDF-1A74-434F-907C-E1F738548BC7}"/>
    <hyperlink ref="B38:C39" location="'Art P P'!A1" display="Zurück" xr:uid="{6914483B-5DF8-4560-95A6-6062A41FF8A1}"/>
    <hyperlink ref="E38:F39" location="'17'!A1" display="Zum Plan " xr:uid="{06EF0BB1-F219-4319-80A5-7BE0991977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C3B5D9-B526-4318-A577-34E92B93F9E4}">
          <x14:formula1>
            <xm:f>Daten!$B$2:$B$3</xm:f>
          </x14:formula1>
          <xm:sqref>D30 D32</xm:sqref>
        </x14:dataValidation>
        <x14:dataValidation type="list" allowBlank="1" showInputMessage="1" showErrorMessage="1" xr:uid="{0AE3A303-C7E9-4A5E-BF58-B6BB6997FAF2}">
          <x14:formula1>
            <xm:f>Daten!$B$6:$B$7</xm:f>
          </x14:formula1>
          <xm:sqref>D19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340F-B81A-4E69-98B9-C299D7805B6D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P P L G '!U23</f>
        <v>26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P P L G 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P P L G '!U11</f>
        <v>1445</v>
      </c>
      <c r="I10" s="18" t="s">
        <v>7</v>
      </c>
      <c r="AF10" s="32">
        <f>IF('P P P L G '!$D$19="Porta 60",Daten!F4,IF('P P P L G '!$D$19="Porta 100",Daten!F3,0))</f>
        <v>30430</v>
      </c>
      <c r="AG10" s="21">
        <v>1</v>
      </c>
      <c r="AH10" s="21" t="str">
        <f>IF(AF10=30430,Daten!G3,IF(AF10=30431,Daten!G4,0))</f>
        <v>Fitting Set Porta 100</v>
      </c>
      <c r="AI10" s="21"/>
      <c r="AJ10" s="21"/>
    </row>
    <row r="11" spans="6:36" x14ac:dyDescent="0.25">
      <c r="AF11" s="32">
        <f>'P P P L G '!V40</f>
        <v>30437</v>
      </c>
      <c r="AG11" s="21">
        <v>1</v>
      </c>
      <c r="AH11" s="21" t="str">
        <f>'P P P L G '!W40</f>
        <v>Hawa Acoustics XS left</v>
      </c>
      <c r="AI11" s="21"/>
      <c r="AJ11" s="21"/>
    </row>
    <row r="12" spans="6:36" x14ac:dyDescent="0.25">
      <c r="AF12" s="32"/>
      <c r="AG12" s="21"/>
      <c r="AH12" s="21" t="s">
        <v>193</v>
      </c>
      <c r="AI12" s="21">
        <f>'P P P L G '!U36</f>
        <v>775</v>
      </c>
      <c r="AJ12" s="21" t="s">
        <v>7</v>
      </c>
    </row>
    <row r="13" spans="6:36" x14ac:dyDescent="0.25">
      <c r="AF13" s="32"/>
      <c r="AG13" s="21"/>
      <c r="AH13" s="21" t="s">
        <v>194</v>
      </c>
      <c r="AI13" s="21">
        <f>'P P P L G '!U38</f>
        <v>820</v>
      </c>
      <c r="AJ13" s="21" t="s">
        <v>7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32" t="str">
        <f>'P P P L G '!V29</f>
        <v>057.3179.200</v>
      </c>
      <c r="AG15" s="21">
        <v>1</v>
      </c>
      <c r="AH15" s="21" t="str">
        <f>'P P P L G '!W29</f>
        <v>Assembly 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32">
        <f>IF('P P P L G '!D30="Ja",Daten!L35,0)</f>
        <v>0</v>
      </c>
      <c r="AG18" s="21">
        <f>IF('P P P L G '!D30="Ja",1,0)</f>
        <v>0</v>
      </c>
      <c r="AH18" s="21">
        <f>IF('P P P L G '!D30="Ja",Daten!M35,0)</f>
        <v>0</v>
      </c>
      <c r="AI18" s="21"/>
      <c r="AJ18" s="21"/>
    </row>
    <row r="19" spans="32:36" x14ac:dyDescent="0.25">
      <c r="AF19" s="32">
        <f>IF('P P P L G '!D32="Ja",Daten!L36,0)</f>
        <v>0</v>
      </c>
      <c r="AG19" s="21">
        <f>IF('P P P L G '!D32="Ja",1,0)</f>
        <v>0</v>
      </c>
      <c r="AH19" s="21">
        <f>IF('P P P L G '!D32="Ja",Daten!M36,0)</f>
        <v>0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P P L G '!U28</f>
        <v>1568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P P L G '!D11</f>
        <v>750</v>
      </c>
      <c r="E52" s="18" t="s">
        <v>7</v>
      </c>
      <c r="S52" s="16" t="s">
        <v>33</v>
      </c>
      <c r="T52" s="17">
        <f>'P P P L G '!D25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P P L G 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</f>
        <v>872</v>
      </c>
      <c r="E56" s="18" t="s">
        <v>7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5B1DDDE-193F-46EC-84C9-3E6666378D22}"/>
    <hyperlink ref="C73:D74" location="'P P P L G '!A1" display="Zurück" xr:uid="{3B166B51-60C3-46FF-9EE8-5C1B45869C97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C6A0-C7DD-417F-BE2C-298C73FCFF6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8" t="s">
        <v>186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O7" s="2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33">
        <v>120</v>
      </c>
      <c r="E19" s="1" t="s">
        <v>7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91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D25" s="24">
        <v>30</v>
      </c>
      <c r="E25" s="1" t="s">
        <v>7</v>
      </c>
      <c r="F25" s="45" t="s">
        <v>192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7</v>
      </c>
      <c r="W27" s="5" t="s">
        <v>58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Assembly set Hawa Porta 60/100, 2000 mm</v>
      </c>
    </row>
    <row r="32" spans="2:23" x14ac:dyDescent="0.25">
      <c r="B32" s="1" t="s">
        <v>174</v>
      </c>
      <c r="D32" s="33" t="s">
        <v>18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184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77</v>
      </c>
      <c r="D34" s="33" t="s">
        <v>17</v>
      </c>
      <c r="F34" s="1" t="s">
        <v>185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28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7</v>
      </c>
      <c r="W38" s="5" t="s">
        <v>51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154" t="s">
        <v>114</v>
      </c>
      <c r="F40" s="155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7</v>
      </c>
      <c r="W40" s="5" t="s">
        <v>29</v>
      </c>
    </row>
    <row r="41" spans="2:23" x14ac:dyDescent="0.25">
      <c r="B41" s="73"/>
      <c r="C41" s="74"/>
      <c r="E41" s="156"/>
      <c r="F41" s="157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IF(U13&lt;901,Daten!F8,IF(U13&lt;1021,Daten!F9,IF(U13&lt;1151,Daten!F10,IF(U13&lt;1271,Daten!F11,Daten!F12))))</f>
        <v>30437</v>
      </c>
      <c r="W42" s="5" t="str">
        <f>IF(V42=30437,Daten!G8,IF(V42=30439,Daten!G9,IF(V42=30441,Daten!G10,IF(V42=30443,Daten!G11,Daten!G12))))</f>
        <v>Hawa Acoustics XS left</v>
      </c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type="whole" allowBlank="1" showInputMessage="1" showErrorMessage="1" errorTitle="Falsches Mass" error="Muss zwischen 6 und 25 mm sein" sqref="D27" xr:uid="{6918AFD0-C62D-46AF-8A42-0E3DFF2C2761}">
      <formula1>6</formula1>
      <formula2>25</formula2>
    </dataValidation>
    <dataValidation type="whole" allowBlank="1" showInputMessage="1" showErrorMessage="1" errorTitle="Falsches Mass" error="Muss zwischen 750 und 1250 mm sein" sqref="D28" xr:uid="{68D5C34C-A97E-457A-9B38-A0CFA66AB08E}">
      <formula1>6</formula1>
      <formula2>25</formula2>
    </dataValidation>
    <dataValidation allowBlank="1" showInputMessage="1" showErrorMessage="1" errorTitle="Flasches Mass" error="Muss zwischen 44 und 50 mm sein" sqref="D17:D18" xr:uid="{075D0DC1-4719-4718-83D8-AC5EF70DD3BE}"/>
    <dataValidation operator="greaterThan" allowBlank="1" showInputMessage="1" showErrorMessage="1" errorTitle="Flasches Mass" error="Muss min. 120 mm sein" sqref="D19" xr:uid="{3761133F-762D-4AC6-B51D-77D7FE536C2B}"/>
    <dataValidation type="whole" allowBlank="1" showInputMessage="1" showErrorMessage="1" errorTitle="Flasches Mass" error="must be between 39 and 45 mm_x000a_" sqref="D15" xr:uid="{B96F12DA-D49A-45B9-B1B7-EF91A857CFEC}">
      <formula1>39</formula1>
      <formula2>45</formula2>
    </dataValidation>
    <dataValidation type="whole" allowBlank="1" showInputMessage="1" showErrorMessage="1" errorTitle="Falsches Mass" error="must be between 750 and 1250 mm" sqref="D11" xr:uid="{8A3DCE6B-448E-48D8-8049-B6DA87F52C85}">
      <formula1>750</formula1>
      <formula2>1250</formula2>
    </dataValidation>
    <dataValidation type="whole" allowBlank="1" showInputMessage="1" showErrorMessage="1" errorTitle="Flasches Mass" error="must be between 1500 and 2550 mm" sqref="D13" xr:uid="{8F1DB9F9-1E49-44CA-8D09-74FAEF48B52A}">
      <formula1>1500</formula1>
      <formula2>2550</formula2>
    </dataValidation>
  </dataValidations>
  <hyperlinks>
    <hyperlink ref="B43:C44" location="Startseite!A1" display="Home" xr:uid="{9BCA52ED-FB03-49DA-9610-A7931031410B}"/>
    <hyperlink ref="B40:C41" location="'Art P P'!A1" display="Zurück" xr:uid="{77616C69-3F78-42FE-B134-E06639EEBE99}"/>
    <hyperlink ref="E40:F41" location="'18'!A1" display="Zum Plan " xr:uid="{B9A76624-D1F7-434C-993E-6E5C4B9330E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95160F8-B9D0-4C91-8463-6DB701E110BC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1A95E0E8-80CE-4F5E-A577-107CFFE0E8D4}">
          <x14:formula1>
            <xm:f>Daten!$B$2:$B$3</xm:f>
          </x14:formula1>
          <xm:sqref>D32 D34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AB6C-722C-4289-9600-11C0E3507180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P P L T '!U25</f>
        <v>26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P P L T 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P P L T '!U11</f>
        <v>1445</v>
      </c>
      <c r="I10" s="18" t="s">
        <v>7</v>
      </c>
      <c r="AF10" s="21">
        <f>IF('P P P L T '!$D$21="Porta 60",Daten!F4,IF('P P P L T '!$D$21="Porta 100",Daten!F3,0))</f>
        <v>30430</v>
      </c>
      <c r="AG10" s="21">
        <v>1</v>
      </c>
      <c r="AH10" s="21" t="str">
        <f>IF(AF10=30430,Daten!G3,IF(AF10=30431,Daten!G4,0))</f>
        <v>Fitting Set Porta 100</v>
      </c>
      <c r="AI10" s="21"/>
      <c r="AJ10" s="21"/>
    </row>
    <row r="11" spans="6:36" x14ac:dyDescent="0.25">
      <c r="AF11" s="21">
        <f>'P P P L T '!V42</f>
        <v>30437</v>
      </c>
      <c r="AG11" s="21">
        <v>1</v>
      </c>
      <c r="AH11" s="21" t="str">
        <f>'P P P L T '!W42</f>
        <v>Hawa Acoustics XS left</v>
      </c>
      <c r="AI11" s="21"/>
      <c r="AJ11" s="21"/>
    </row>
    <row r="12" spans="6:36" x14ac:dyDescent="0.25">
      <c r="AF12" s="21"/>
      <c r="AG12" s="21"/>
      <c r="AH12" s="21" t="s">
        <v>193</v>
      </c>
      <c r="AI12" s="21">
        <f>'P P P L T '!U38</f>
        <v>775</v>
      </c>
      <c r="AJ12" s="21" t="s">
        <v>7</v>
      </c>
    </row>
    <row r="13" spans="6:36" x14ac:dyDescent="0.25">
      <c r="AF13" s="21"/>
      <c r="AG13" s="21"/>
      <c r="AH13" s="21" t="s">
        <v>194</v>
      </c>
      <c r="AI13" s="21">
        <f>'P P P L T '!U40</f>
        <v>820</v>
      </c>
      <c r="AJ13" s="21" t="s">
        <v>7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21" t="str">
        <f>'P P P L T '!V31</f>
        <v>057.3179.200</v>
      </c>
      <c r="AG15" s="21">
        <v>1</v>
      </c>
      <c r="AH15" s="21" t="str">
        <f>'P P P L T '!W31</f>
        <v>Assembly 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32">
        <f>IF('P P P L T '!D32="Ja",Daten!L35,0)</f>
        <v>0</v>
      </c>
      <c r="AG18" s="21">
        <f>IF('P P P L T '!D32="Ja",1,0)</f>
        <v>0</v>
      </c>
      <c r="AH18" s="21">
        <f>IF('P P P L T '!D32="Ja",Daten!M35,0)</f>
        <v>0</v>
      </c>
      <c r="AI18" s="21"/>
      <c r="AJ18" s="21"/>
    </row>
    <row r="19" spans="32:36" x14ac:dyDescent="0.25">
      <c r="AF19" s="32" t="str">
        <f>IF('P P P L T '!D34="Ja",Daten!L36,0)</f>
        <v>057.3178.071</v>
      </c>
      <c r="AG19" s="21">
        <f>IF('P P P L T '!D34="Ja",1,0)</f>
        <v>1</v>
      </c>
      <c r="AH19" s="21" t="str">
        <f>IF('P P P L T '!D34="Ja",Daten!M36,0)</f>
        <v>Push-to-open Hawa Porta 100, 40–100 kg, 1 piece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34</v>
      </c>
      <c r="D48" s="17">
        <f>'P P P L T '!U30</f>
        <v>1448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P P L T '!D11</f>
        <v>750</v>
      </c>
      <c r="E52" s="18" t="s">
        <v>7</v>
      </c>
      <c r="S52" s="16" t="s">
        <v>33</v>
      </c>
      <c r="T52" s="17">
        <f>'P P P L T '!D27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P P L T 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D54+72-'P P P L T '!D19</f>
        <v>752</v>
      </c>
      <c r="E56" s="18" t="s">
        <v>7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002CE2B-07E4-44CC-A8DD-DB93EBE994ED}"/>
    <hyperlink ref="C73:D74" location="'P P P L T '!A1" display="Zurück" xr:uid="{B1200C8C-8833-4BD9-B2E2-98A320E67445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03AA6-BC88-42B2-AF14-A41895132D79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8" t="s">
        <v>176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O7" s="2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5" t="s">
        <v>181</v>
      </c>
      <c r="D19" s="41" t="s">
        <v>66</v>
      </c>
      <c r="F19" s="45" t="str">
        <f>IF(D19="Porta 100","maximum 100 Kg door weight",IF(D19="Porta 60","maximum 60 Kg door weight",0))</f>
        <v>maximum 100 Kg door weight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24</v>
      </c>
      <c r="V20" s="5"/>
      <c r="W20" s="5"/>
    </row>
    <row r="21" spans="2:23" x14ac:dyDescent="0.25">
      <c r="B21" s="127" t="s">
        <v>91</v>
      </c>
      <c r="C21" s="128"/>
      <c r="D21" s="128"/>
      <c r="E21" s="128"/>
      <c r="F21" s="129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7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118</v>
      </c>
      <c r="D23" s="24">
        <v>30</v>
      </c>
      <c r="E23" s="1" t="s">
        <v>7</v>
      </c>
      <c r="F23" s="45" t="s">
        <v>192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7</v>
      </c>
      <c r="W23" s="5" t="s">
        <v>39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117</v>
      </c>
      <c r="C25" s="1" t="s">
        <v>15</v>
      </c>
      <c r="D25" s="33">
        <v>6</v>
      </c>
      <c r="E25" s="1" t="s">
        <v>7</v>
      </c>
      <c r="F25" s="1" t="s">
        <v>14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7</v>
      </c>
      <c r="W25" s="5" t="s">
        <v>58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26</v>
      </c>
      <c r="V27" s="5"/>
      <c r="W27" s="5"/>
    </row>
    <row r="28" spans="2:23" x14ac:dyDescent="0.25">
      <c r="B28" s="127" t="s">
        <v>92</v>
      </c>
      <c r="C28" s="128"/>
      <c r="D28" s="128"/>
      <c r="E28" s="128"/>
      <c r="F28" s="129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7</v>
      </c>
      <c r="W28" s="5" t="s">
        <v>25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Assembly set Hawa Porta 60/100, 2000 mm</v>
      </c>
    </row>
    <row r="30" spans="2:23" x14ac:dyDescent="0.25">
      <c r="B30" s="1" t="s">
        <v>174</v>
      </c>
      <c r="D30" s="33" t="s">
        <v>133</v>
      </c>
      <c r="F30" s="1" t="s">
        <v>93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184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77</v>
      </c>
      <c r="D32" s="33" t="s">
        <v>132</v>
      </c>
      <c r="F32" s="1" t="s">
        <v>185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28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7</v>
      </c>
      <c r="W36" s="5" t="s">
        <v>51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1" t="s">
        <v>83</v>
      </c>
      <c r="C38" s="72"/>
      <c r="E38" s="71" t="s">
        <v>114</v>
      </c>
      <c r="F38" s="72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7</v>
      </c>
      <c r="W38" s="5" t="s">
        <v>29</v>
      </c>
    </row>
    <row r="39" spans="2:23" x14ac:dyDescent="0.25">
      <c r="B39" s="73"/>
      <c r="C39" s="74"/>
      <c r="E39" s="73"/>
      <c r="F39" s="74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right </v>
      </c>
    </row>
    <row r="41" spans="2:23" ht="6" customHeight="1" x14ac:dyDescent="0.25">
      <c r="B41" s="71" t="s">
        <v>5</v>
      </c>
      <c r="C41" s="72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3"/>
      <c r="C42" s="74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type="whole" allowBlank="1" showInputMessage="1" showErrorMessage="1" errorTitle="Falsches Mass" error="Muss zwischen 6 und 25 mm sein" sqref="D25" xr:uid="{0CFBE7D7-AD2E-4A66-8D4E-140E2F7F891A}">
      <formula1>6</formula1>
      <formula2>25</formula2>
    </dataValidation>
    <dataValidation type="whole" allowBlank="1" showInputMessage="1" showErrorMessage="1" errorTitle="Falsches Mass" error="Muss zwischen 750 und 1250 mm sein" sqref="D26" xr:uid="{C1D14B73-5E3A-4C01-89E3-629945DAEDD0}">
      <formula1>6</formula1>
      <formula2>25</formula2>
    </dataValidation>
    <dataValidation allowBlank="1" showInputMessage="1" showErrorMessage="1" errorTitle="Flasches Mass" error="Muss zwischen 44 und 50 mm sein" sqref="D17" xr:uid="{47C79380-CC69-48BF-A676-FFAF90E0E334}"/>
    <dataValidation type="whole" allowBlank="1" showInputMessage="1" showErrorMessage="1" errorTitle="Flasches Mass" error="must be between 1500 and 2550 mm" sqref="D13" xr:uid="{46E6250A-EE21-4A83-9939-C7D4293AE93C}">
      <formula1>1500</formula1>
      <formula2>2550</formula2>
    </dataValidation>
    <dataValidation type="whole" allowBlank="1" showInputMessage="1" showErrorMessage="1" errorTitle="Falsches Mass" error="must be between 750 and 1250 mm" sqref="D11" xr:uid="{9B8431B9-D85F-4FEB-9D36-6AAAE38254B0}">
      <formula1>750</formula1>
      <formula2>1250</formula2>
    </dataValidation>
    <dataValidation type="whole" allowBlank="1" showInputMessage="1" showErrorMessage="1" errorTitle="Flasches Mass" error="must be between 39 and 45 mm_x000a_" sqref="D15" xr:uid="{1486A65F-532E-4E51-BC5E-BAAE49B36CEE}">
      <formula1>39</formula1>
      <formula2>45</formula2>
    </dataValidation>
  </dataValidations>
  <hyperlinks>
    <hyperlink ref="B41:C42" location="Startseite!A1" display="Home" xr:uid="{9320657B-F6F4-482A-B350-834933A4A6C8}"/>
    <hyperlink ref="B38:C39" location="'Art P P'!A1" display="Zurück" xr:uid="{286DF9B9-3728-4A07-9393-492613FCA5AD}"/>
    <hyperlink ref="E38:F39" location="'19'!A1" display="Zum Plan " xr:uid="{7F6CB670-908D-4CAF-A48B-3CCF995375D0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E00FA9A-071F-4CC0-93CD-E65E38C7CF25}">
          <x14:formula1>
            <xm:f>Daten!$B$6:$B$7</xm:f>
          </x14:formula1>
          <xm:sqref>D19</xm:sqref>
        </x14:dataValidation>
        <x14:dataValidation type="list" allowBlank="1" showInputMessage="1" showErrorMessage="1" errorTitle="Falsches Mass" error="Muss zwischen 750 und 1250 mm sein" xr:uid="{A746D97D-6C1D-45B9-9B44-50C4555AF724}">
          <x14:formula1>
            <xm:f>Daten!$B$2:$B$3</xm:f>
          </x14:formula1>
          <xm:sqref>D30 D32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774D-CB30-4A68-AA3C-257E721A999C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P P R G '!U23</f>
        <v>26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P P R G 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P P R G '!U11</f>
        <v>1445</v>
      </c>
      <c r="I10" s="18" t="s">
        <v>7</v>
      </c>
      <c r="AF10" s="32">
        <f>IF('P P P R G '!$D$19="Porta 60",Daten!F4,IF('P P P R G '!$D$19="Porta 100",Daten!F3,0))</f>
        <v>30430</v>
      </c>
      <c r="AG10" s="21">
        <v>1</v>
      </c>
      <c r="AH10" s="21" t="str">
        <f>IF(AF10=30430,Daten!G3,IF(AF10=30431,Daten!G4,0))</f>
        <v>Fitting Set Porta 100</v>
      </c>
      <c r="AI10" s="21"/>
      <c r="AJ10" s="21"/>
    </row>
    <row r="11" spans="6:36" x14ac:dyDescent="0.25">
      <c r="AF11" s="32">
        <f>'P P P R G '!V40</f>
        <v>30436</v>
      </c>
      <c r="AG11" s="21">
        <v>1</v>
      </c>
      <c r="AH11" s="21" t="str">
        <f>'P P P R G '!W40</f>
        <v xml:space="preserve">Hawa Acoustics XS right </v>
      </c>
      <c r="AI11" s="21"/>
      <c r="AJ11" s="21"/>
    </row>
    <row r="12" spans="6:36" x14ac:dyDescent="0.25">
      <c r="AF12" s="32"/>
      <c r="AG12" s="21"/>
      <c r="AH12" s="21" t="s">
        <v>193</v>
      </c>
      <c r="AI12" s="21">
        <f>'P P P R G '!U36</f>
        <v>775</v>
      </c>
      <c r="AJ12" s="21" t="s">
        <v>7</v>
      </c>
    </row>
    <row r="13" spans="6:36" x14ac:dyDescent="0.25">
      <c r="AF13" s="32"/>
      <c r="AG13" s="21"/>
      <c r="AH13" s="21" t="s">
        <v>194</v>
      </c>
      <c r="AI13" s="21">
        <f>'P P P R G '!U38</f>
        <v>820</v>
      </c>
      <c r="AJ13" s="21" t="s">
        <v>7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32" t="str">
        <f>'P P P R G '!V29</f>
        <v>057.3179.200</v>
      </c>
      <c r="AG15" s="21">
        <v>1</v>
      </c>
      <c r="AH15" s="21" t="str">
        <f>'P P P R G '!W29</f>
        <v>Assembly 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32">
        <f>IF('P P P R G '!D30="Ja",Daten!L35,0)</f>
        <v>0</v>
      </c>
      <c r="AG18" s="21">
        <f>IF('P P P R G '!D30="Ja",1,0)</f>
        <v>0</v>
      </c>
      <c r="AH18" s="21">
        <f>IF('P P P R G '!D30="Ja",Daten!M35,0)</f>
        <v>0</v>
      </c>
      <c r="AI18" s="21"/>
      <c r="AJ18" s="21"/>
    </row>
    <row r="19" spans="32:36" x14ac:dyDescent="0.25">
      <c r="AF19" s="32">
        <f>IF('P P P R G '!D32="Ja",Daten!L36,0)</f>
        <v>0</v>
      </c>
      <c r="AG19" s="21">
        <f>IF('P P P R G '!D32="Ja",1,0)</f>
        <v>0</v>
      </c>
      <c r="AH19" s="21">
        <f>IF('P P P R G '!D32="Ja",Daten!M36,0)</f>
        <v>0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34</v>
      </c>
      <c r="D48" s="17">
        <f>'P P P R G '!U28</f>
        <v>1568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P P R G '!D11</f>
        <v>750</v>
      </c>
      <c r="E52" s="18" t="s">
        <v>7</v>
      </c>
      <c r="S52" s="16" t="s">
        <v>33</v>
      </c>
      <c r="T52" s="17">
        <f>'P P P R G '!D25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P P R G 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</f>
        <v>872</v>
      </c>
      <c r="E56" s="18" t="s">
        <v>7</v>
      </c>
    </row>
    <row r="63" spans="3:21" ht="6" customHeight="1" x14ac:dyDescent="0.25"/>
    <row r="65" spans="3:34" ht="6" customHeight="1" x14ac:dyDescent="0.25"/>
    <row r="67" spans="3:34" ht="6" customHeight="1" x14ac:dyDescent="0.25"/>
    <row r="68" spans="3:34" x14ac:dyDescent="0.25">
      <c r="AH68" s="1" t="s">
        <v>30</v>
      </c>
    </row>
    <row r="73" spans="3:34" x14ac:dyDescent="0.25">
      <c r="C73" s="71" t="s">
        <v>83</v>
      </c>
      <c r="D73" s="72"/>
    </row>
    <row r="74" spans="3:34" x14ac:dyDescent="0.25">
      <c r="C74" s="73"/>
      <c r="D74" s="74"/>
    </row>
    <row r="76" spans="3:34" x14ac:dyDescent="0.25">
      <c r="C76" s="71" t="s">
        <v>5</v>
      </c>
      <c r="D76" s="72"/>
    </row>
    <row r="77" spans="3:3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567BB661-1BBB-4EFC-BA19-B7CDD0375DDC}"/>
    <hyperlink ref="C73:D74" location="'P P P R G '!A1" display="Zurück" xr:uid="{B5A7A0CD-CB0F-445D-8FB6-3E86B0544111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550B-32A5-41E1-A596-14724DFCDACA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18" t="s">
        <v>187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O7" s="2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39</v>
      </c>
      <c r="E15" s="1" t="s">
        <v>7</v>
      </c>
      <c r="F15" s="1" t="s">
        <v>72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33">
        <v>25</v>
      </c>
      <c r="E17" s="1" t="s">
        <v>12</v>
      </c>
      <c r="F17" s="1" t="s">
        <v>204</v>
      </c>
      <c r="H17" s="4">
        <f>U15*D17</f>
        <v>28.9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210</v>
      </c>
      <c r="D19" s="33">
        <v>120</v>
      </c>
      <c r="E19" s="1" t="s">
        <v>7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5" t="s">
        <v>181</v>
      </c>
      <c r="D21" s="41" t="s">
        <v>66</v>
      </c>
      <c r="F21" s="45" t="str">
        <f>IF(D21="Porta 100","maximum 100 Kg door weight",IF(D21="Porta 60","maximum 60 Kg door weight",0))</f>
        <v>maximum 100 Kg door weight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24</v>
      </c>
      <c r="V22" s="5"/>
      <c r="W22" s="5"/>
    </row>
    <row r="23" spans="2:23" x14ac:dyDescent="0.25">
      <c r="B23" s="127" t="s">
        <v>91</v>
      </c>
      <c r="C23" s="128"/>
      <c r="D23" s="128"/>
      <c r="E23" s="128"/>
      <c r="F23" s="129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7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118</v>
      </c>
      <c r="D25" s="24">
        <v>30</v>
      </c>
      <c r="E25" s="1" t="s">
        <v>7</v>
      </c>
      <c r="F25" s="45" t="s">
        <v>192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7</v>
      </c>
      <c r="W25" s="5" t="s">
        <v>39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117</v>
      </c>
      <c r="C27" s="1" t="s">
        <v>15</v>
      </c>
      <c r="D27" s="33">
        <v>6</v>
      </c>
      <c r="E27" s="1" t="s">
        <v>7</v>
      </c>
      <c r="F27" s="1" t="s">
        <v>14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7</v>
      </c>
      <c r="W27" s="5" t="s">
        <v>58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26</v>
      </c>
      <c r="V29" s="5"/>
      <c r="W29" s="5"/>
    </row>
    <row r="30" spans="2:23" x14ac:dyDescent="0.25">
      <c r="B30" s="127" t="s">
        <v>92</v>
      </c>
      <c r="C30" s="128"/>
      <c r="D30" s="128"/>
      <c r="E30" s="128"/>
      <c r="F30" s="129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7</v>
      </c>
      <c r="W30" s="5" t="s">
        <v>25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Assembly set Hawa Porta 60/100, 2000 mm</v>
      </c>
    </row>
    <row r="32" spans="2:23" x14ac:dyDescent="0.25">
      <c r="B32" s="1" t="s">
        <v>174</v>
      </c>
      <c r="D32" s="33" t="s">
        <v>18</v>
      </c>
      <c r="F32" s="1" t="s">
        <v>93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184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77</v>
      </c>
      <c r="D34" s="33" t="s">
        <v>17</v>
      </c>
      <c r="F34" s="1" t="s">
        <v>185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28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7</v>
      </c>
      <c r="W38" s="5" t="s">
        <v>51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1" t="s">
        <v>83</v>
      </c>
      <c r="C40" s="72"/>
      <c r="E40" s="71" t="s">
        <v>114</v>
      </c>
      <c r="F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7</v>
      </c>
      <c r="W40" s="5" t="s">
        <v>29</v>
      </c>
    </row>
    <row r="41" spans="2:23" x14ac:dyDescent="0.25">
      <c r="B41" s="73"/>
      <c r="C41" s="74"/>
      <c r="E41" s="73"/>
      <c r="F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IF(U13&lt;901,Daten!I8,IF(U13&lt;1021,Daten!I9,IF(U13&lt;1151,Daten!I10,IF(U13&lt;1271,Daten!I11,Daten!FI12))))</f>
        <v>30436</v>
      </c>
      <c r="W42" s="5" t="str">
        <f>IF(V42=30436,Daten!J8,IF(V42=30438,Daten!J9,IF(V42=30440,Daten!J10,IF(V42=30442,Daten!J11,Daten!J12))))</f>
        <v xml:space="preserve">Hawa Acoustics XS right </v>
      </c>
    </row>
    <row r="43" spans="2:23" ht="6" customHeight="1" x14ac:dyDescent="0.25">
      <c r="B43" s="71" t="s">
        <v>5</v>
      </c>
      <c r="C43" s="72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3"/>
      <c r="C44" s="74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operator="greaterThan" allowBlank="1" showInputMessage="1" showErrorMessage="1" errorTitle="Flasches Mass" error="Muss min. 120 mm sein" sqref="D19" xr:uid="{749D2759-3FF7-4139-8B3A-D905517512D7}"/>
    <dataValidation allowBlank="1" showInputMessage="1" showErrorMessage="1" errorTitle="Flasches Mass" error="Muss zwischen 44 und 50 mm sein" sqref="D17:D18" xr:uid="{9CA90D40-0D0F-45D7-87DF-3B659CFBA583}"/>
    <dataValidation type="whole" allowBlank="1" showInputMessage="1" showErrorMessage="1" errorTitle="Falsches Mass" error="Muss zwischen 750 und 1250 mm sein" sqref="D28" xr:uid="{B170C0CA-4364-4E9C-AC8C-21E0A1D2FD96}">
      <formula1>6</formula1>
      <formula2>25</formula2>
    </dataValidation>
    <dataValidation type="whole" allowBlank="1" showInputMessage="1" showErrorMessage="1" errorTitle="Falsches Mass" error="Muss zwischen 6 und 25 mm sein" sqref="D27" xr:uid="{27C904E2-C8A2-4CB3-AD99-39A15E0BADA3}">
      <formula1>6</formula1>
      <formula2>25</formula2>
    </dataValidation>
    <dataValidation type="whole" allowBlank="1" showInputMessage="1" showErrorMessage="1" errorTitle="Flasches Mass" error="must be between 39 and 45 mm_x000a_" sqref="D15" xr:uid="{EB77E3EF-F631-46ED-9AFE-92CB0E18DA3B}">
      <formula1>39</formula1>
      <formula2>45</formula2>
    </dataValidation>
    <dataValidation type="whole" allowBlank="1" showInputMessage="1" showErrorMessage="1" errorTitle="Falsches Mass" error="must be between 750 and 1250 mm" sqref="D11" xr:uid="{F5CEC68A-99BC-447E-829B-CCED584A7358}">
      <formula1>750</formula1>
      <formula2>1250</formula2>
    </dataValidation>
    <dataValidation type="whole" allowBlank="1" showInputMessage="1" showErrorMessage="1" errorTitle="Flasches Mass" error="must be between 1500 and 2550 mm" sqref="D13" xr:uid="{E08B8AC8-B3BD-47DC-AA5A-A5FF5AE4DEF9}">
      <formula1>1500</formula1>
      <formula2>2550</formula2>
    </dataValidation>
  </dataValidations>
  <hyperlinks>
    <hyperlink ref="B43:C44" location="Startseite!A1" display="Home" xr:uid="{4F075AD1-96FF-468F-B8BE-E510BF58D117}"/>
    <hyperlink ref="B40:C41" location="'Art P P'!A1" display="Zurück" xr:uid="{695E459A-12CF-4CEA-8D43-B1293FB68DA8}"/>
    <hyperlink ref="E40:F41" location="'20'!A1" display="Zum Plan " xr:uid="{8CEE52A2-1476-47ED-9A5B-7BC4479CA64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7D9EE3E-3BFD-4088-B51C-4376F45272FD}">
          <x14:formula1>
            <xm:f>Daten!$B$2:$B$3</xm:f>
          </x14:formula1>
          <xm:sqref>D32 D34</xm:sqref>
        </x14:dataValidation>
        <x14:dataValidation type="list" allowBlank="1" showInputMessage="1" showErrorMessage="1" xr:uid="{EC44ECC9-1441-4940-B436-822C63799349}">
          <x14:formula1>
            <xm:f>Daten!$B$6:$B$7</xm:f>
          </x14:formula1>
          <xm:sqref>D21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B0DA-B3CA-48D2-8429-6112C50CD7E0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37</v>
      </c>
      <c r="H6" s="17">
        <f>'P P P R T'!U25</f>
        <v>26</v>
      </c>
      <c r="I6" s="18" t="s">
        <v>7</v>
      </c>
      <c r="AF6" s="20" t="s">
        <v>188</v>
      </c>
      <c r="AG6" s="20"/>
      <c r="AH6" s="20"/>
      <c r="AI6" s="20" t="s">
        <v>209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48</v>
      </c>
      <c r="H8" s="17">
        <f>'P P P R T'!D13</f>
        <v>1500</v>
      </c>
      <c r="I8" s="18" t="s">
        <v>7</v>
      </c>
      <c r="AF8" s="22" t="s">
        <v>197</v>
      </c>
      <c r="AG8" s="22" t="s">
        <v>195</v>
      </c>
      <c r="AH8" s="22" t="s">
        <v>196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38</v>
      </c>
      <c r="H10" s="17">
        <f>'P P P R T'!U11</f>
        <v>1445</v>
      </c>
      <c r="I10" s="18" t="s">
        <v>7</v>
      </c>
      <c r="AF10" s="32">
        <f>IF('P P P R T'!$D$21="Porta 60",Daten!F4,IF('P P P R T'!$D$21="Porta 100",Daten!F3,0))</f>
        <v>30430</v>
      </c>
      <c r="AG10" s="21">
        <v>1</v>
      </c>
      <c r="AH10" s="21" t="str">
        <f>IF(AF10=30430,Daten!G3,IF(AF10=30431,Daten!G4,0))</f>
        <v>Fitting Set Porta 100</v>
      </c>
      <c r="AI10" s="21"/>
      <c r="AJ10" s="21"/>
    </row>
    <row r="11" spans="6:36" x14ac:dyDescent="0.25">
      <c r="AF11" s="32">
        <f>'P P P R T'!V42</f>
        <v>30436</v>
      </c>
      <c r="AG11" s="21">
        <v>1</v>
      </c>
      <c r="AH11" s="21" t="str">
        <f>'P P P R T'!W42</f>
        <v xml:space="preserve">Hawa Acoustics XS right </v>
      </c>
      <c r="AI11" s="21"/>
      <c r="AJ11" s="21"/>
    </row>
    <row r="12" spans="6:36" x14ac:dyDescent="0.25">
      <c r="AF12" s="32"/>
      <c r="AG12" s="21"/>
      <c r="AH12" s="21" t="s">
        <v>193</v>
      </c>
      <c r="AI12" s="21">
        <f>'P P P R T'!U38</f>
        <v>775</v>
      </c>
      <c r="AJ12" s="21" t="s">
        <v>7</v>
      </c>
    </row>
    <row r="13" spans="6:36" x14ac:dyDescent="0.25">
      <c r="AF13" s="32"/>
      <c r="AG13" s="21"/>
      <c r="AH13" s="21" t="s">
        <v>194</v>
      </c>
      <c r="AI13" s="21">
        <f>'P P P R T'!U40</f>
        <v>820</v>
      </c>
      <c r="AJ13" s="21" t="s">
        <v>7</v>
      </c>
    </row>
    <row r="14" spans="6:36" x14ac:dyDescent="0.25">
      <c r="AF14" s="32">
        <f>Daten!F16</f>
        <v>30300</v>
      </c>
      <c r="AG14" s="21">
        <v>1</v>
      </c>
      <c r="AH14" s="21" t="str">
        <f>Daten!G16</f>
        <v>Vertical seal Ellipse seal 11.5mm total 7.7 m</v>
      </c>
      <c r="AI14" s="21"/>
      <c r="AJ14" s="21"/>
    </row>
    <row r="15" spans="6:36" x14ac:dyDescent="0.25">
      <c r="AF15" s="32" t="str">
        <f>'P P P R T'!V31</f>
        <v>057.3179.200</v>
      </c>
      <c r="AG15" s="21">
        <v>1</v>
      </c>
      <c r="AH15" s="21" t="str">
        <f>'P P P R T'!W31</f>
        <v>Assembly set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161</v>
      </c>
      <c r="AG17" s="22"/>
      <c r="AH17" s="22"/>
      <c r="AI17" s="22"/>
      <c r="AJ17" s="22"/>
    </row>
    <row r="18" spans="32:36" x14ac:dyDescent="0.25">
      <c r="AF18" s="32">
        <f>IF('P P P R T'!D32="Ja",Daten!L35,0)</f>
        <v>0</v>
      </c>
      <c r="AG18" s="21">
        <f>IF('P P P R T'!D32="Ja",1,0)</f>
        <v>0</v>
      </c>
      <c r="AH18" s="21">
        <f>IF('P P P R T'!D32="Ja",Daten!M35,0)</f>
        <v>0</v>
      </c>
      <c r="AI18" s="21"/>
      <c r="AJ18" s="21"/>
    </row>
    <row r="19" spans="32:36" x14ac:dyDescent="0.25">
      <c r="AF19" s="32" t="str">
        <f>IF('P P P R T'!D34="Ja",Daten!L36,0)</f>
        <v>057.3178.071</v>
      </c>
      <c r="AG19" s="21">
        <f>IF('P P P R T'!D34="Ja",1,0)</f>
        <v>1</v>
      </c>
      <c r="AH19" s="21" t="str">
        <f>IF('P P P R T'!D34="Ja",Daten!M36,0)</f>
        <v>Push-to-open Hawa Porta 100, 40–100 kg, 1 piece</v>
      </c>
      <c r="AI19" s="21"/>
      <c r="AJ19" s="21"/>
    </row>
    <row r="20" spans="32:36" x14ac:dyDescent="0.25">
      <c r="AF20" s="32"/>
      <c r="AG20" s="21"/>
      <c r="AH20" s="21"/>
      <c r="AI20" s="21"/>
      <c r="AJ20" s="21"/>
    </row>
    <row r="48" spans="3:5" x14ac:dyDescent="0.25">
      <c r="C48" s="16" t="s">
        <v>34</v>
      </c>
      <c r="D48" s="17">
        <f>'P P P R T'!U30</f>
        <v>1448</v>
      </c>
      <c r="E48" s="18" t="s">
        <v>7</v>
      </c>
    </row>
    <row r="49" spans="3:21" ht="6" customHeight="1" x14ac:dyDescent="0.25"/>
    <row r="51" spans="3:21" ht="6" customHeight="1" x14ac:dyDescent="0.25"/>
    <row r="52" spans="3:21" x14ac:dyDescent="0.25">
      <c r="C52" s="16" t="s">
        <v>31</v>
      </c>
      <c r="D52" s="17">
        <f>'P P P R T'!D11</f>
        <v>750</v>
      </c>
      <c r="E52" s="18" t="s">
        <v>7</v>
      </c>
      <c r="S52" s="16" t="s">
        <v>33</v>
      </c>
      <c r="T52" s="17">
        <f>'P P P R T'!D27</f>
        <v>6</v>
      </c>
      <c r="U52" s="18" t="s">
        <v>7</v>
      </c>
    </row>
    <row r="53" spans="3:21" ht="6" customHeight="1" x14ac:dyDescent="0.25"/>
    <row r="54" spans="3:21" x14ac:dyDescent="0.25">
      <c r="C54" s="16" t="s">
        <v>40</v>
      </c>
      <c r="D54" s="17">
        <f>'P P P R T'!U13</f>
        <v>800</v>
      </c>
      <c r="E54" s="18" t="s">
        <v>7</v>
      </c>
    </row>
    <row r="55" spans="3:21" ht="6" customHeight="1" x14ac:dyDescent="0.25"/>
    <row r="56" spans="3:21" x14ac:dyDescent="0.25">
      <c r="C56" s="16" t="s">
        <v>57</v>
      </c>
      <c r="D56" s="17">
        <f>D54+72-'P P P R T'!D19</f>
        <v>752</v>
      </c>
      <c r="E56" s="18" t="s">
        <v>7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1" t="s">
        <v>83</v>
      </c>
      <c r="D73" s="72"/>
    </row>
    <row r="74" spans="3:4" x14ac:dyDescent="0.25">
      <c r="C74" s="73"/>
      <c r="D74" s="74"/>
    </row>
    <row r="76" spans="3:4" x14ac:dyDescent="0.25">
      <c r="C76" s="71" t="s">
        <v>5</v>
      </c>
      <c r="D76" s="72"/>
    </row>
    <row r="77" spans="3:4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414928-B7B7-4204-9C96-C9E1CD7C87B7}"/>
    <hyperlink ref="C73:D74" location="'P P P R T'!A1" display="Zurück" xr:uid="{A4B27EE4-D845-46CE-93E4-88B64B36C778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8F0B-0F34-4E18-B9A6-823B35AD9179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37</v>
      </c>
      <c r="H6" s="17">
        <f>'P J N L T'!U23</f>
        <v>11</v>
      </c>
      <c r="I6" s="18" t="s">
        <v>7</v>
      </c>
      <c r="Z6" s="20" t="s">
        <v>188</v>
      </c>
      <c r="AA6" s="20"/>
      <c r="AB6" s="20"/>
      <c r="AC6" s="20" t="s">
        <v>209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48</v>
      </c>
      <c r="H8" s="17">
        <f>'P J N L T'!D13</f>
        <v>1500</v>
      </c>
      <c r="I8" s="18" t="s">
        <v>7</v>
      </c>
      <c r="Z8" s="22" t="s">
        <v>197</v>
      </c>
      <c r="AA8" s="22" t="s">
        <v>195</v>
      </c>
      <c r="AB8" s="22" t="s">
        <v>196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38</v>
      </c>
      <c r="H10" s="17">
        <f>'P J N L T'!U11</f>
        <v>1444</v>
      </c>
      <c r="I10" s="18" t="s">
        <v>7</v>
      </c>
      <c r="Z10" s="21">
        <f>Daten!F2</f>
        <v>30427</v>
      </c>
      <c r="AA10" s="21">
        <v>1</v>
      </c>
      <c r="AB10" s="21" t="str">
        <f>Daten!G2</f>
        <v>Fitting Set Junior 100</v>
      </c>
      <c r="AC10" s="21"/>
      <c r="AD10" s="21"/>
    </row>
    <row r="11" spans="6:30" x14ac:dyDescent="0.25">
      <c r="Z11" s="21">
        <f>'P J N L T'!V46</f>
        <v>30439</v>
      </c>
      <c r="AA11" s="21">
        <v>1</v>
      </c>
      <c r="AB11" s="21" t="str">
        <f>'P J N L T'!W46</f>
        <v>Hawa Acoustics S left</v>
      </c>
      <c r="AC11" s="21"/>
      <c r="AD11" s="21"/>
    </row>
    <row r="12" spans="6:30" x14ac:dyDescent="0.25">
      <c r="Z12" s="21"/>
      <c r="AA12" s="21"/>
      <c r="AB12" s="21" t="s">
        <v>193</v>
      </c>
      <c r="AC12" s="21">
        <f>'P J N L T'!U42</f>
        <v>945</v>
      </c>
      <c r="AD12" s="21" t="s">
        <v>7</v>
      </c>
    </row>
    <row r="13" spans="6:30" x14ac:dyDescent="0.25">
      <c r="Z13" s="21"/>
      <c r="AA13" s="21"/>
      <c r="AB13" s="21" t="s">
        <v>194</v>
      </c>
      <c r="AC13" s="21">
        <f>'P J N L T'!U44</f>
        <v>965</v>
      </c>
      <c r="AD13" s="21" t="s">
        <v>7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Vertical seal Ellipse seal 11.5mm total 7.7 m</v>
      </c>
      <c r="AC14" s="21"/>
      <c r="AD14" s="21"/>
    </row>
    <row r="15" spans="6:30" x14ac:dyDescent="0.25">
      <c r="Z15" s="21">
        <f>'P J N L T'!V29</f>
        <v>27673</v>
      </c>
      <c r="AA15" s="21">
        <v>1</v>
      </c>
      <c r="AB15" s="21" t="str">
        <f>'P J N L T'!W29</f>
        <v>Running track, anodized, pre-drilled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161</v>
      </c>
      <c r="AA17" s="22"/>
      <c r="AB17" s="22"/>
      <c r="AC17" s="22"/>
      <c r="AD17" s="22"/>
    </row>
    <row r="18" spans="11:30" x14ac:dyDescent="0.25">
      <c r="Z18" s="21">
        <f>'P J N L T'!V36</f>
        <v>27689</v>
      </c>
      <c r="AA18" s="21">
        <f>IF('P J N L T'!D30="JA",1,0)</f>
        <v>0</v>
      </c>
      <c r="AB18" s="21" t="str">
        <f>'P J N L T'!W36</f>
        <v>Clip-on panel  2000 mm</v>
      </c>
      <c r="AC18" s="21"/>
      <c r="AD18" s="21"/>
    </row>
    <row r="19" spans="11:30" x14ac:dyDescent="0.25">
      <c r="Z19" s="21">
        <f>IF('P J N L T'!D32="JA",Daten!L5,0)</f>
        <v>0</v>
      </c>
      <c r="AA19" s="21">
        <f>IF('P J N L T'!D32="JA",1,0)</f>
        <v>0</v>
      </c>
      <c r="AB19" s="21">
        <f>IF('P J N L T'!D32="Ja",Daten!M5,0)</f>
        <v>0</v>
      </c>
      <c r="AC19" s="21"/>
      <c r="AD19" s="21"/>
    </row>
    <row r="20" spans="11:30" x14ac:dyDescent="0.25">
      <c r="Z20" s="21">
        <f>IF('P J N L T'!D34="JA",Daten!L6,0)</f>
        <v>0</v>
      </c>
      <c r="AA20" s="21">
        <f>IF('P J N L T'!D34="JA",1,0)</f>
        <v>0</v>
      </c>
      <c r="AB20" s="21">
        <f>IF('P J N L T'!D34="Ja",Daten!M6,0)</f>
        <v>0</v>
      </c>
      <c r="AC20" s="21"/>
      <c r="AD20" s="21"/>
    </row>
    <row r="25" spans="11:30" x14ac:dyDescent="0.25">
      <c r="K25" s="16" t="s">
        <v>35</v>
      </c>
      <c r="L25" s="17">
        <f>T48-10</f>
        <v>20</v>
      </c>
      <c r="M25" s="17" t="s">
        <v>7</v>
      </c>
      <c r="N25" s="18"/>
    </row>
    <row r="48" spans="3:21" x14ac:dyDescent="0.25">
      <c r="C48" s="16" t="s">
        <v>34</v>
      </c>
      <c r="D48" s="17">
        <f>'P J N L T'!U28</f>
        <v>1820</v>
      </c>
      <c r="E48" s="18" t="s">
        <v>7</v>
      </c>
      <c r="K48" s="16" t="s">
        <v>31</v>
      </c>
      <c r="L48" s="17">
        <f>'P J N L T'!D11</f>
        <v>900</v>
      </c>
      <c r="M48" s="18" t="s">
        <v>7</v>
      </c>
      <c r="S48" s="16" t="s">
        <v>32</v>
      </c>
      <c r="T48" s="17">
        <f>'P J N L T'!D23</f>
        <v>30</v>
      </c>
      <c r="U48" s="18" t="s">
        <v>7</v>
      </c>
    </row>
    <row r="49" spans="3:21" ht="6" customHeight="1" x14ac:dyDescent="0.25"/>
    <row r="50" spans="3:21" x14ac:dyDescent="0.25">
      <c r="K50" s="16" t="s">
        <v>40</v>
      </c>
      <c r="L50" s="17">
        <f>'P J N L T'!U13</f>
        <v>970</v>
      </c>
      <c r="M50" s="18" t="s">
        <v>7</v>
      </c>
      <c r="S50" s="16" t="s">
        <v>33</v>
      </c>
      <c r="T50" s="17">
        <f>'P J N L T'!D25</f>
        <v>6</v>
      </c>
      <c r="U50" s="18" t="s">
        <v>7</v>
      </c>
    </row>
    <row r="62" spans="3:21" x14ac:dyDescent="0.25">
      <c r="C62" s="16" t="s">
        <v>119</v>
      </c>
      <c r="D62" s="17">
        <f>'P J N L T'!U32</f>
        <v>1820</v>
      </c>
      <c r="E62" s="17" t="s">
        <v>7</v>
      </c>
      <c r="F62" s="17" t="s">
        <v>206</v>
      </c>
      <c r="G62" s="18"/>
      <c r="K62" s="16" t="s">
        <v>53</v>
      </c>
      <c r="L62" s="17">
        <f>'P J N L T'!D19</f>
        <v>120</v>
      </c>
      <c r="M62" s="18" t="s">
        <v>7</v>
      </c>
    </row>
    <row r="63" spans="3:21" ht="6" customHeight="1" x14ac:dyDescent="0.25"/>
    <row r="64" spans="3:21" x14ac:dyDescent="0.25">
      <c r="C64" s="16" t="s">
        <v>119</v>
      </c>
      <c r="D64" s="17">
        <f>D62+6</f>
        <v>1826</v>
      </c>
      <c r="E64" s="17" t="s">
        <v>7</v>
      </c>
      <c r="F64" s="17" t="s">
        <v>207</v>
      </c>
      <c r="G64" s="18"/>
    </row>
    <row r="65" spans="3:7" ht="6" customHeight="1" x14ac:dyDescent="0.25"/>
    <row r="66" spans="3:7" x14ac:dyDescent="0.25">
      <c r="C66" s="16" t="s">
        <v>119</v>
      </c>
      <c r="D66" s="17">
        <f>D62+12</f>
        <v>1832</v>
      </c>
      <c r="E66" s="17" t="s">
        <v>7</v>
      </c>
      <c r="F66" s="17" t="s">
        <v>208</v>
      </c>
      <c r="G66" s="18"/>
    </row>
    <row r="67" spans="3:7" ht="6" customHeight="1" x14ac:dyDescent="0.25"/>
    <row r="68" spans="3:7" x14ac:dyDescent="0.25">
      <c r="C68" s="16" t="s">
        <v>205</v>
      </c>
      <c r="D68" s="17">
        <f>H6+53</f>
        <v>64</v>
      </c>
      <c r="E68" s="17" t="s">
        <v>7</v>
      </c>
      <c r="F68" s="17"/>
      <c r="G68" s="18"/>
    </row>
    <row r="73" spans="3:7" x14ac:dyDescent="0.25">
      <c r="C73" s="71" t="s">
        <v>83</v>
      </c>
      <c r="D73" s="72"/>
    </row>
    <row r="74" spans="3:7" x14ac:dyDescent="0.25">
      <c r="C74" s="73"/>
      <c r="D74" s="74"/>
    </row>
    <row r="76" spans="3:7" x14ac:dyDescent="0.25">
      <c r="C76" s="71" t="s">
        <v>5</v>
      </c>
      <c r="D76" s="72"/>
    </row>
    <row r="77" spans="3:7" x14ac:dyDescent="0.25">
      <c r="C77" s="73"/>
      <c r="D77" s="74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7DEBCC0-96D7-4E6D-9FB9-5C8E62A42CBD}"/>
    <hyperlink ref="C73:D74" location="'P J N L T'!A1" display="Zurück" xr:uid="{34B053FE-DB25-4A91-A741-ED627C2D6CC3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583E-8FE2-4706-8A90-9F1DD973477E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18" t="s">
        <v>122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</row>
    <row r="4" spans="2:23" x14ac:dyDescent="0.25"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2:23" x14ac:dyDescent="0.25"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6"/>
    </row>
    <row r="7" spans="2:23" ht="18.75" x14ac:dyDescent="0.3">
      <c r="B7" s="115" t="s">
        <v>90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7"/>
      <c r="T7" s="5"/>
      <c r="U7" s="5" t="s">
        <v>23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27" t="s">
        <v>201</v>
      </c>
      <c r="C9" s="128"/>
      <c r="D9" s="128"/>
      <c r="E9" s="128"/>
      <c r="F9" s="129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19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6</v>
      </c>
      <c r="D11" s="33">
        <v>750</v>
      </c>
      <c r="E11" s="1" t="s">
        <v>7</v>
      </c>
      <c r="F11" s="1" t="s">
        <v>8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7</v>
      </c>
      <c r="W11" s="5" t="s">
        <v>49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9</v>
      </c>
      <c r="D13" s="33">
        <v>1500</v>
      </c>
      <c r="E13" s="1" t="s">
        <v>7</v>
      </c>
      <c r="F13" s="1" t="s">
        <v>10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7</v>
      </c>
      <c r="W13" s="5" t="s">
        <v>50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202</v>
      </c>
      <c r="D15" s="33">
        <v>44</v>
      </c>
      <c r="E15" s="1" t="s">
        <v>7</v>
      </c>
      <c r="F15" s="1" t="s">
        <v>11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21</v>
      </c>
      <c r="W15" s="5" t="s">
        <v>20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203</v>
      </c>
      <c r="D17" s="2">
        <v>25</v>
      </c>
      <c r="E17" s="1" t="s">
        <v>12</v>
      </c>
      <c r="F17" s="1" t="s">
        <v>204</v>
      </c>
      <c r="H17" s="4">
        <f>U15*D17</f>
        <v>32.49</v>
      </c>
      <c r="I17" s="1" t="s">
        <v>22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24</v>
      </c>
      <c r="V19" s="5"/>
      <c r="W19" s="5"/>
    </row>
    <row r="20" spans="2:23" x14ac:dyDescent="0.25">
      <c r="B20" s="127" t="s">
        <v>91</v>
      </c>
      <c r="C20" s="128"/>
      <c r="D20" s="128"/>
      <c r="E20" s="128"/>
      <c r="F20" s="129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7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118</v>
      </c>
      <c r="C22" s="1" t="s">
        <v>13</v>
      </c>
      <c r="D22" s="33">
        <v>30</v>
      </c>
      <c r="E22" s="1" t="s">
        <v>7</v>
      </c>
      <c r="F22" s="1" t="s">
        <v>16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7</v>
      </c>
      <c r="W22" s="5" t="s">
        <v>39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117</v>
      </c>
      <c r="C24" s="1" t="s">
        <v>15</v>
      </c>
      <c r="D24" s="33">
        <v>6</v>
      </c>
      <c r="E24" s="1" t="s">
        <v>7</v>
      </c>
      <c r="F24" s="1" t="s">
        <v>14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7</v>
      </c>
      <c r="W24" s="5" t="s">
        <v>25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26</v>
      </c>
      <c r="V26" s="5"/>
      <c r="W26" s="5"/>
    </row>
    <row r="27" spans="2:23" x14ac:dyDescent="0.25">
      <c r="B27" s="127" t="s">
        <v>92</v>
      </c>
      <c r="C27" s="128"/>
      <c r="D27" s="128"/>
      <c r="E27" s="128"/>
      <c r="F27" s="129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7</v>
      </c>
      <c r="W27" s="5" t="s">
        <v>25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Running track, anodized, pre-drilled 2000 mm</v>
      </c>
    </row>
    <row r="29" spans="2:23" x14ac:dyDescent="0.25">
      <c r="B29" s="1" t="s">
        <v>124</v>
      </c>
      <c r="D29" s="2" t="s">
        <v>132</v>
      </c>
      <c r="F29" s="1" t="s">
        <v>93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47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166</v>
      </c>
      <c r="D31" s="2" t="s">
        <v>132</v>
      </c>
      <c r="F31" s="1" t="s">
        <v>93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7</v>
      </c>
      <c r="W31" s="5" t="s">
        <v>46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167</v>
      </c>
      <c r="D33" s="2" t="s">
        <v>132</v>
      </c>
      <c r="F33" s="1" t="s">
        <v>93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7</v>
      </c>
      <c r="W33" s="5" t="s">
        <v>71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Clip-on panel 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15" customHeight="1" x14ac:dyDescent="0.25">
      <c r="B37" s="71" t="s">
        <v>83</v>
      </c>
      <c r="C37" s="72"/>
      <c r="E37" s="71" t="s">
        <v>114</v>
      </c>
      <c r="F37" s="72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" customHeight="1" x14ac:dyDescent="0.25">
      <c r="B38" s="73"/>
      <c r="C38" s="74"/>
      <c r="E38" s="73"/>
      <c r="F38" s="74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28</v>
      </c>
      <c r="V39" s="5"/>
      <c r="W39" s="5"/>
    </row>
    <row r="40" spans="2:23" ht="6" customHeight="1" x14ac:dyDescent="0.25">
      <c r="B40" s="71" t="s">
        <v>5</v>
      </c>
      <c r="C40" s="72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3"/>
      <c r="C41" s="74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7</v>
      </c>
      <c r="W41" s="5" t="s">
        <v>51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7</v>
      </c>
      <c r="W43" s="5" t="s">
        <v>29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IF(U13&lt;931,Daten!I8,IF(U13&lt;1051,Daten!I9,IF(U13&lt;1181,Daten!I10,IF(U13&lt;1301,Daten!I11,Daten!I12))))</f>
        <v>30436</v>
      </c>
      <c r="W45" s="5" t="str">
        <f>IF(V45=30436,Daten!J8,IF(V45=30438,Daten!J9,IF(V45=30440,Daten!J10,IF(V45=30442,Daten!J11,Daten!J12))))</f>
        <v xml:space="preserve">Hawa Acoustics XS right </v>
      </c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29" priority="1">
      <formula>$H$17&gt;100</formula>
    </cfRule>
  </conditionalFormatting>
  <dataValidations count="7">
    <dataValidation type="whole" allowBlank="1" showInputMessage="1" showErrorMessage="1" errorTitle="Falsches Mass" error="Muss zwischen 750 und 1250 mm sein" sqref="D25" xr:uid="{4FCC1C27-DC7B-4492-B1F9-EAA17AD59654}">
      <formula1>6</formula1>
      <formula2>25</formula2>
    </dataValidation>
    <dataValidation allowBlank="1" showInputMessage="1" showErrorMessage="1" errorTitle="Flasches Mass" error="Muss zwischen 44 und 50 mm sein" sqref="D17" xr:uid="{B1798B7A-991E-4BC4-AEEF-BF8664F42B93}"/>
    <dataValidation type="whole" allowBlank="1" showInputMessage="1" showErrorMessage="1" errorTitle="Flasches Mass" error="must be between 44 and 50 mm_x000a_(if smaller than 44 mm, use Hawa Porta Acoustics)" sqref="D15" xr:uid="{9648ACAF-6036-4F04-BFF2-AFAD7DE3B150}">
      <formula1>44</formula1>
      <formula2>50</formula2>
    </dataValidation>
    <dataValidation type="whole" allowBlank="1" showInputMessage="1" showErrorMessage="1" errorTitle="Flasches Mass" error="must be between 1500 and 2550 mm" sqref="D13" xr:uid="{7FCEF41B-1EB5-491D-AA38-47914845440B}">
      <formula1>1500</formula1>
      <formula2>2550</formula2>
    </dataValidation>
    <dataValidation type="whole" allowBlank="1" showInputMessage="1" showErrorMessage="1" errorTitle="Falsches Mass" error="must be between 750 and 1250 mm" sqref="D11" xr:uid="{B65747D4-A8C3-49EC-8DAB-EF267CD6FA7D}">
      <formula1>750</formula1>
      <formula2>1250</formula2>
    </dataValidation>
    <dataValidation type="whole" allowBlank="1" showInputMessage="1" showErrorMessage="1" errorTitle="Falsches Mass" error="must be between 30 and 60 mm" sqref="D22" xr:uid="{B6D8D3F3-F4A5-4102-A9BC-5ACFFA64535D}">
      <formula1>30</formula1>
      <formula2>60</formula2>
    </dataValidation>
    <dataValidation type="whole" allowBlank="1" showInputMessage="1" showErrorMessage="1" errorTitle="Falsches Mass" error="must be between 6 and 25 mm" sqref="D24" xr:uid="{1CD10775-7E43-49C7-A5E3-67379B9723A0}">
      <formula1>6</formula1>
      <formula2>25</formula2>
    </dataValidation>
  </dataValidations>
  <hyperlinks>
    <hyperlink ref="B40:C41" location="Startseite!A1" display="Home" xr:uid="{5C9641E8-33B0-4705-9914-FB32BD890272}"/>
    <hyperlink ref="B37:C38" location="'Art J N'!A1" display="Zurück" xr:uid="{4C3116B0-6413-43BD-8E8D-6C53C93F9D42}"/>
    <hyperlink ref="E37:F38" location="'7'!A1" display="Zum Plan " xr:uid="{DE0BC7F2-FCFF-4B1E-916D-035DDA4895BE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9F3B25D-C97C-4521-A65C-77B8A364F474}">
          <x14:formula1>
            <xm:f>Daten!$B$2:$B$3</xm:f>
          </x14:formula1>
          <xm:sqref>D29 D31 D33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417EA667720B84DBA0D23CD816879C0" ma:contentTypeVersion="2" ma:contentTypeDescription="Ein neues Dokument erstellen." ma:contentTypeScope="" ma:versionID="cb53c1e8b04ac03522fbc236680c0991">
  <xsd:schema xmlns:xsd="http://www.w3.org/2001/XMLSchema" xmlns:xs="http://www.w3.org/2001/XMLSchema" xmlns:p="http://schemas.microsoft.com/office/2006/metadata/properties" xmlns:ns2="f93e19e4-8dd2-4b73-a45e-49d1c90093dc" targetNamespace="http://schemas.microsoft.com/office/2006/metadata/properties" ma:root="true" ma:fieldsID="9cd9f093acd562cc976e85032c263abd" ns2:_="">
    <xsd:import namespace="f93e19e4-8dd2-4b73-a45e-49d1c90093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3e19e4-8dd2-4b73-a45e-49d1c90093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1D6FA15-8DED-448F-A49A-680193FDB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3e19e4-8dd2-4b73-a45e-49d1c90093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B7CFDA-F982-4676-816E-8BEF445ED9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005E41-3665-475F-BB08-17CEEAB24EB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78</vt:i4>
      </vt:variant>
    </vt:vector>
  </HeadingPairs>
  <TitlesOfParts>
    <vt:vector size="78" baseType="lpstr">
      <vt:lpstr>Startseite</vt:lpstr>
      <vt:lpstr>J_P</vt:lpstr>
      <vt:lpstr>Situation J</vt:lpstr>
      <vt:lpstr>Art J N</vt:lpstr>
      <vt:lpstr>P J N L G</vt:lpstr>
      <vt:lpstr>1</vt:lpstr>
      <vt:lpstr>P J N L T</vt:lpstr>
      <vt:lpstr>2</vt:lpstr>
      <vt:lpstr>P J N R G </vt:lpstr>
      <vt:lpstr>7</vt:lpstr>
      <vt:lpstr>P J N R T </vt:lpstr>
      <vt:lpstr>8</vt:lpstr>
      <vt:lpstr>Art J B</vt:lpstr>
      <vt:lpstr>P J B L G </vt:lpstr>
      <vt:lpstr>3</vt:lpstr>
      <vt:lpstr>P J B L T </vt:lpstr>
      <vt:lpstr>4</vt:lpstr>
      <vt:lpstr>P J B R G </vt:lpstr>
      <vt:lpstr>9</vt:lpstr>
      <vt:lpstr>P J B R T  </vt:lpstr>
      <vt:lpstr>10</vt:lpstr>
      <vt:lpstr>Art J U</vt:lpstr>
      <vt:lpstr>P J U L G  </vt:lpstr>
      <vt:lpstr>5</vt:lpstr>
      <vt:lpstr>P J U L T </vt:lpstr>
      <vt:lpstr>6</vt:lpstr>
      <vt:lpstr>P J U R G  </vt:lpstr>
      <vt:lpstr>11</vt:lpstr>
      <vt:lpstr>P J U R T </vt:lpstr>
      <vt:lpstr>12</vt:lpstr>
      <vt:lpstr>Art J P </vt:lpstr>
      <vt:lpstr>P J P L G</vt:lpstr>
      <vt:lpstr>13</vt:lpstr>
      <vt:lpstr>P J P L T </vt:lpstr>
      <vt:lpstr>14</vt:lpstr>
      <vt:lpstr>P J P R G</vt:lpstr>
      <vt:lpstr>15</vt:lpstr>
      <vt:lpstr>P J P R T</vt:lpstr>
      <vt:lpstr>16</vt:lpstr>
      <vt:lpstr>Daten</vt:lpstr>
      <vt:lpstr>P P</vt:lpstr>
      <vt:lpstr>Situation P</vt:lpstr>
      <vt:lpstr>Art P N </vt:lpstr>
      <vt:lpstr>P P N L G </vt:lpstr>
      <vt:lpstr>21</vt:lpstr>
      <vt:lpstr>P P N L T </vt:lpstr>
      <vt:lpstr>22</vt:lpstr>
      <vt:lpstr>P P N R G </vt:lpstr>
      <vt:lpstr>27</vt:lpstr>
      <vt:lpstr>P P N R T </vt:lpstr>
      <vt:lpstr>28</vt:lpstr>
      <vt:lpstr>Art P B </vt:lpstr>
      <vt:lpstr>P P B L G </vt:lpstr>
      <vt:lpstr>23</vt:lpstr>
      <vt:lpstr>P P B L T </vt:lpstr>
      <vt:lpstr>24</vt:lpstr>
      <vt:lpstr>P P B R G </vt:lpstr>
      <vt:lpstr>29</vt:lpstr>
      <vt:lpstr>P P B R T </vt:lpstr>
      <vt:lpstr>30</vt:lpstr>
      <vt:lpstr>Art P U </vt:lpstr>
      <vt:lpstr>P P U L G </vt:lpstr>
      <vt:lpstr>25</vt:lpstr>
      <vt:lpstr>P P U L T  </vt:lpstr>
      <vt:lpstr>26</vt:lpstr>
      <vt:lpstr>P P U R G  </vt:lpstr>
      <vt:lpstr>31</vt:lpstr>
      <vt:lpstr>P P U R T </vt:lpstr>
      <vt:lpstr>32</vt:lpstr>
      <vt:lpstr>Art P P</vt:lpstr>
      <vt:lpstr>P P P L G </vt:lpstr>
      <vt:lpstr>17</vt:lpstr>
      <vt:lpstr>P P P L T </vt:lpstr>
      <vt:lpstr>18</vt:lpstr>
      <vt:lpstr>P P P R G </vt:lpstr>
      <vt:lpstr>19</vt:lpstr>
      <vt:lpstr>P P P R T</vt:lpstr>
      <vt:lpstr>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Egger, Ralph</dc:creator>
  <cp:keywords/>
  <dc:description/>
  <cp:lastModifiedBy>Egger, Ralph</cp:lastModifiedBy>
  <cp:revision/>
  <cp:lastPrinted>2022-04-24T11:14:37Z</cp:lastPrinted>
  <dcterms:created xsi:type="dcterms:W3CDTF">2022-01-04T08:32:11Z</dcterms:created>
  <dcterms:modified xsi:type="dcterms:W3CDTF">2022-06-24T09:05:11Z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0x0101005417EA667720B84DBA0D23CD816879C0</vt:lpwstr>
  </property>
</Properties>
</file>